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scotsconnect-my.sharepoint.com/personal/andrew_knight_transport_gov_scot/Documents/STS2022/"/>
    </mc:Choice>
  </mc:AlternateContent>
  <xr:revisionPtr revIDLastSave="1" documentId="13_ncr:1_{4650AC60-CE6E-47A4-906D-DDBE411E2ADC}" xr6:coauthVersionLast="47" xr6:coauthVersionMax="47" xr10:uidLastSave="{192DC568-6409-4A82-8C66-F508F408B082}"/>
  <bookViews>
    <workbookView xWindow="-120" yWindow="-120" windowWidth="29040" windowHeight="15840" xr2:uid="{00000000-000D-0000-FFFF-FFFF00000000}"/>
  </bookViews>
  <sheets>
    <sheet name="Contents" sheetId="2" r:id="rId1"/>
    <sheet name="Notes" sheetId="1" r:id="rId2"/>
    <sheet name="8.1a" sheetId="3" r:id="rId3"/>
    <sheet name="8.1b" sheetId="47" r:id="rId4"/>
    <sheet name="8.1c" sheetId="19" r:id="rId5"/>
    <sheet name="8.2a" sheetId="23" r:id="rId6"/>
    <sheet name="8.2b" sheetId="24" r:id="rId7"/>
    <sheet name="8.2c" sheetId="25" r:id="rId8"/>
    <sheet name="8.2d" sheetId="26" r:id="rId9"/>
    <sheet name="8.2e" sheetId="27" r:id="rId10"/>
    <sheet name="8.3a" sheetId="28" r:id="rId11"/>
    <sheet name="8.3b" sheetId="30" r:id="rId12"/>
    <sheet name="8.4" sheetId="21" r:id="rId13"/>
    <sheet name="8.5" sheetId="31" r:id="rId14"/>
    <sheet name="8.6" sheetId="32" r:id="rId15"/>
    <sheet name="8.7" sheetId="33" r:id="rId16"/>
    <sheet name="8.8a" sheetId="34" r:id="rId17"/>
    <sheet name="8.8b" sheetId="35" r:id="rId18"/>
    <sheet name="8.9" sheetId="36" r:id="rId19"/>
    <sheet name="8.10" sheetId="37" r:id="rId20"/>
    <sheet name="8.11" sheetId="38" r:id="rId21"/>
    <sheet name="8.12" sheetId="39" r:id="rId22"/>
    <sheet name="8.13" sheetId="40" r:id="rId23"/>
    <sheet name="8.14" sheetId="42" r:id="rId24"/>
    <sheet name="8.15" sheetId="43" r:id="rId25"/>
    <sheet name="8.16" sheetId="45" r:id="rId2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3" i="40" l="1"/>
  <c r="AE23" i="39"/>
  <c r="AA34" i="28" l="1"/>
  <c r="AA35" i="28"/>
  <c r="B68" i="28"/>
  <c r="C68" i="28"/>
  <c r="D68" i="28"/>
  <c r="E68" i="28"/>
  <c r="F68" i="28"/>
  <c r="G68" i="28"/>
  <c r="H68" i="28"/>
  <c r="I68" i="28"/>
  <c r="J68" i="28"/>
  <c r="K68" i="28"/>
  <c r="L68" i="28"/>
  <c r="M68" i="28"/>
  <c r="N68" i="28"/>
  <c r="O68" i="28"/>
  <c r="P68" i="28"/>
  <c r="Q68" i="28"/>
  <c r="R68" i="28"/>
  <c r="S68" i="28"/>
  <c r="T68" i="28"/>
  <c r="U68" i="28"/>
  <c r="V68" i="28"/>
  <c r="W68" i="28"/>
  <c r="X68" i="28"/>
  <c r="Y68" i="28"/>
  <c r="Z68" i="28"/>
  <c r="AA68" i="28"/>
  <c r="W21" i="27"/>
  <c r="V11" i="26"/>
  <c r="W11" i="26"/>
  <c r="W34" i="25"/>
  <c r="AA69" i="28" l="1"/>
  <c r="W33" i="24"/>
  <c r="W33" i="23"/>
  <c r="E36" i="19"/>
  <c r="D35" i="3"/>
  <c r="AD23" i="40" l="1"/>
  <c r="F10" i="45" l="1"/>
  <c r="E13" i="45"/>
  <c r="E15" i="45"/>
  <c r="D13" i="45"/>
  <c r="D15" i="45" s="1"/>
  <c r="C13" i="45"/>
  <c r="C15" i="45" s="1"/>
  <c r="B13" i="45"/>
  <c r="F12" i="45"/>
  <c r="F11" i="45"/>
  <c r="F9" i="45"/>
  <c r="F8" i="45"/>
  <c r="F7" i="45"/>
  <c r="F6" i="45"/>
  <c r="F13" i="45" s="1"/>
  <c r="F5" i="45"/>
  <c r="F4" i="45"/>
  <c r="H42" i="43"/>
  <c r="D9" i="43"/>
  <c r="J9" i="43" s="1"/>
  <c r="D42" i="43"/>
  <c r="J42" i="43"/>
  <c r="H41" i="43"/>
  <c r="D41" i="43"/>
  <c r="H40" i="43"/>
  <c r="D40" i="43"/>
  <c r="J40" i="43" s="1"/>
  <c r="H39" i="43"/>
  <c r="D39" i="43"/>
  <c r="J39" i="43"/>
  <c r="H38" i="43"/>
  <c r="J38" i="43" s="1"/>
  <c r="D38" i="43"/>
  <c r="H37" i="43"/>
  <c r="D37" i="43"/>
  <c r="H36" i="43"/>
  <c r="J36" i="43" s="1"/>
  <c r="D36" i="43"/>
  <c r="J35" i="43"/>
  <c r="H34" i="43"/>
  <c r="D34" i="43"/>
  <c r="J34" i="43" s="1"/>
  <c r="H33" i="43"/>
  <c r="D33" i="43"/>
  <c r="H32" i="43"/>
  <c r="D32" i="43"/>
  <c r="J32" i="43" s="1"/>
  <c r="H31" i="43"/>
  <c r="D31" i="43"/>
  <c r="J31" i="43" s="1"/>
  <c r="H30" i="43"/>
  <c r="D30" i="43"/>
  <c r="H29" i="43"/>
  <c r="D29" i="43"/>
  <c r="J29" i="43" s="1"/>
  <c r="H28" i="43"/>
  <c r="D28" i="43"/>
  <c r="J28" i="43"/>
  <c r="H27" i="43"/>
  <c r="D27" i="43"/>
  <c r="J27" i="43" s="1"/>
  <c r="H26" i="43"/>
  <c r="D26" i="43"/>
  <c r="J26" i="43" s="1"/>
  <c r="H25" i="43"/>
  <c r="D25" i="43"/>
  <c r="J25" i="43" s="1"/>
  <c r="H24" i="43"/>
  <c r="D24" i="43"/>
  <c r="H23" i="43"/>
  <c r="D23" i="43"/>
  <c r="J23" i="43" s="1"/>
  <c r="H22" i="43"/>
  <c r="D22" i="43"/>
  <c r="J22" i="43" s="1"/>
  <c r="H21" i="43"/>
  <c r="D21" i="43"/>
  <c r="J21" i="43" s="1"/>
  <c r="H20" i="43"/>
  <c r="D20" i="43"/>
  <c r="J20" i="43" s="1"/>
  <c r="H19" i="43"/>
  <c r="D19" i="43"/>
  <c r="J19" i="43" s="1"/>
  <c r="H18" i="43"/>
  <c r="D18" i="43"/>
  <c r="J18" i="43"/>
  <c r="H17" i="43"/>
  <c r="D17" i="43"/>
  <c r="J17" i="43"/>
  <c r="H16" i="43"/>
  <c r="J16" i="43" s="1"/>
  <c r="D16" i="43"/>
  <c r="H15" i="43"/>
  <c r="D15" i="43"/>
  <c r="J15" i="43" s="1"/>
  <c r="H14" i="43"/>
  <c r="D14" i="43"/>
  <c r="J14" i="43"/>
  <c r="H13" i="43"/>
  <c r="D13" i="43"/>
  <c r="J13" i="43" s="1"/>
  <c r="H12" i="43"/>
  <c r="D12" i="43"/>
  <c r="J12" i="43" s="1"/>
  <c r="H11" i="43"/>
  <c r="J11" i="43"/>
  <c r="D11" i="43"/>
  <c r="H10" i="43"/>
  <c r="D10" i="43"/>
  <c r="J10" i="43"/>
  <c r="H9" i="43"/>
  <c r="H8" i="43"/>
  <c r="D8" i="43"/>
  <c r="J8" i="43"/>
  <c r="H7" i="43"/>
  <c r="D7" i="43"/>
  <c r="J7" i="43" s="1"/>
  <c r="H6" i="43"/>
  <c r="D6" i="43"/>
  <c r="J6" i="43" s="1"/>
  <c r="H5" i="43"/>
  <c r="D5" i="43"/>
  <c r="J5" i="43" s="1"/>
  <c r="C15" i="42"/>
  <c r="D15" i="42"/>
  <c r="E15" i="42"/>
  <c r="B15" i="42"/>
  <c r="C14" i="42"/>
  <c r="D14" i="42"/>
  <c r="E14" i="42"/>
  <c r="B14" i="42"/>
  <c r="C13" i="42"/>
  <c r="D13" i="42"/>
  <c r="E13" i="42"/>
  <c r="B13" i="42"/>
  <c r="B16" i="42" s="1"/>
  <c r="C12" i="42"/>
  <c r="C16" i="42" s="1"/>
  <c r="D12" i="42"/>
  <c r="D16" i="42"/>
  <c r="E12" i="42"/>
  <c r="E16" i="42" s="1"/>
  <c r="B12" i="42"/>
  <c r="B23" i="40"/>
  <c r="B15" i="45"/>
  <c r="J30" i="43"/>
  <c r="J24" i="43"/>
  <c r="J33" i="43"/>
  <c r="J37" i="43"/>
  <c r="J41" i="43"/>
  <c r="AC23" i="40"/>
  <c r="AB23" i="40"/>
  <c r="AA23" i="40"/>
  <c r="Z23" i="40"/>
  <c r="Y23" i="40"/>
  <c r="X23" i="40"/>
  <c r="W23" i="40"/>
  <c r="V23" i="40"/>
  <c r="U23" i="40"/>
  <c r="T23" i="40"/>
  <c r="S23" i="40"/>
  <c r="R23" i="40"/>
  <c r="Q23" i="40"/>
  <c r="P23" i="40"/>
  <c r="O23" i="40"/>
  <c r="N23" i="40"/>
  <c r="M23" i="40"/>
  <c r="L23" i="40"/>
  <c r="K23" i="40"/>
  <c r="J23" i="40"/>
  <c r="I23" i="40"/>
  <c r="H23" i="40"/>
  <c r="G23" i="40"/>
  <c r="F23" i="40"/>
  <c r="E23" i="40"/>
  <c r="D23" i="40"/>
  <c r="C23" i="40"/>
  <c r="C23" i="39"/>
  <c r="D23" i="39"/>
  <c r="E23" i="39"/>
  <c r="F23" i="39"/>
  <c r="G23" i="39"/>
  <c r="H23" i="39"/>
  <c r="I23" i="39"/>
  <c r="J23" i="39"/>
  <c r="K23" i="39"/>
  <c r="L23" i="39"/>
  <c r="M23" i="39"/>
  <c r="N23" i="39"/>
  <c r="O23" i="39"/>
  <c r="P23" i="39"/>
  <c r="Q23" i="39"/>
  <c r="R23" i="39"/>
  <c r="S23" i="39"/>
  <c r="T23" i="39"/>
  <c r="U23" i="39"/>
  <c r="V23" i="39"/>
  <c r="W23" i="39"/>
  <c r="X23" i="39"/>
  <c r="Y23" i="39"/>
  <c r="Z23" i="39"/>
  <c r="AA23" i="39"/>
  <c r="AB23" i="39"/>
  <c r="AC23" i="39"/>
  <c r="AD23" i="39"/>
  <c r="B23" i="39"/>
  <c r="M23" i="38"/>
  <c r="N23" i="38"/>
  <c r="O23" i="38"/>
  <c r="P23" i="38"/>
  <c r="Q23" i="38"/>
  <c r="R23" i="38"/>
  <c r="S23" i="38"/>
  <c r="T23" i="38"/>
  <c r="U23" i="38"/>
  <c r="V23" i="38"/>
  <c r="W23" i="38"/>
  <c r="X23" i="38"/>
  <c r="Y23" i="38"/>
  <c r="Z23" i="38"/>
  <c r="AA23" i="38"/>
  <c r="AB23" i="38"/>
  <c r="AC23" i="38"/>
  <c r="AD23" i="38"/>
  <c r="L23" i="38"/>
  <c r="K23" i="38"/>
  <c r="J23" i="38"/>
  <c r="H22" i="37"/>
  <c r="F22" i="37"/>
  <c r="E22" i="37"/>
  <c r="C22" i="37"/>
  <c r="B22" i="37"/>
  <c r="G21" i="37"/>
  <c r="D21" i="37"/>
  <c r="I21" i="37" s="1"/>
  <c r="AF22" i="38" s="1"/>
  <c r="G20" i="37"/>
  <c r="I20" i="37" s="1"/>
  <c r="AF20" i="38" s="1"/>
  <c r="D20" i="37"/>
  <c r="G19" i="37"/>
  <c r="D19" i="37"/>
  <c r="G18" i="37"/>
  <c r="D18" i="37"/>
  <c r="G17" i="37"/>
  <c r="D17" i="37"/>
  <c r="I17" i="37" s="1"/>
  <c r="AF17" i="38" s="1"/>
  <c r="G16" i="37"/>
  <c r="D16" i="37"/>
  <c r="G15" i="37"/>
  <c r="D15" i="37"/>
  <c r="G14" i="37"/>
  <c r="D14" i="37"/>
  <c r="G13" i="37"/>
  <c r="D13" i="37"/>
  <c r="I13" i="37" s="1"/>
  <c r="AF13" i="38" s="1"/>
  <c r="G12" i="37"/>
  <c r="D12" i="37"/>
  <c r="G11" i="37"/>
  <c r="D11" i="37"/>
  <c r="G10" i="37"/>
  <c r="I10" i="37" s="1"/>
  <c r="AF10" i="38" s="1"/>
  <c r="D10" i="37"/>
  <c r="G9" i="37"/>
  <c r="D9" i="37"/>
  <c r="G8" i="37"/>
  <c r="I8" i="37" s="1"/>
  <c r="AF8" i="38" s="1"/>
  <c r="D8" i="37"/>
  <c r="G7" i="37"/>
  <c r="D7" i="37"/>
  <c r="G6" i="37"/>
  <c r="D6" i="37"/>
  <c r="G5" i="37"/>
  <c r="D5" i="37"/>
  <c r="M16" i="36"/>
  <c r="E14" i="36"/>
  <c r="D22" i="36"/>
  <c r="C22" i="36"/>
  <c r="B22" i="36"/>
  <c r="M21" i="36"/>
  <c r="E21" i="36"/>
  <c r="M20" i="36"/>
  <c r="E20" i="36"/>
  <c r="M19" i="36"/>
  <c r="E19" i="36"/>
  <c r="M18" i="36"/>
  <c r="N18" i="36" s="1"/>
  <c r="AF18" i="39" s="1"/>
  <c r="E18" i="36"/>
  <c r="E17" i="36"/>
  <c r="E16" i="36"/>
  <c r="M15" i="36"/>
  <c r="E15" i="36"/>
  <c r="N15" i="36" s="1"/>
  <c r="AF15" i="39" s="1"/>
  <c r="M14" i="36"/>
  <c r="M13" i="36"/>
  <c r="N13" i="36" s="1"/>
  <c r="AF13" i="39" s="1"/>
  <c r="E13" i="36"/>
  <c r="M12" i="36"/>
  <c r="E12" i="36"/>
  <c r="M11" i="36"/>
  <c r="E11" i="36"/>
  <c r="N11" i="36" s="1"/>
  <c r="AF11" i="39" s="1"/>
  <c r="M10" i="36"/>
  <c r="N10" i="36" s="1"/>
  <c r="AF10" i="39" s="1"/>
  <c r="E10" i="36"/>
  <c r="M9" i="36"/>
  <c r="E9" i="36"/>
  <c r="M8" i="36"/>
  <c r="E8" i="36"/>
  <c r="M7" i="36"/>
  <c r="E7" i="36"/>
  <c r="N7" i="36" s="1"/>
  <c r="AF7" i="39" s="1"/>
  <c r="M6" i="36"/>
  <c r="E6" i="36"/>
  <c r="M5" i="36"/>
  <c r="E5" i="36"/>
  <c r="H22" i="33"/>
  <c r="G22" i="33"/>
  <c r="F22" i="33"/>
  <c r="E22" i="33"/>
  <c r="D22" i="33"/>
  <c r="C22" i="33"/>
  <c r="B22" i="33"/>
  <c r="D65" i="21"/>
  <c r="I11" i="32"/>
  <c r="E32" i="32"/>
  <c r="F32" i="32"/>
  <c r="G32" i="32"/>
  <c r="H32" i="32"/>
  <c r="B32" i="32"/>
  <c r="C32" i="32"/>
  <c r="D32" i="32"/>
  <c r="I5" i="32"/>
  <c r="I6" i="32"/>
  <c r="I7" i="32"/>
  <c r="I8" i="32"/>
  <c r="I31" i="32"/>
  <c r="I30" i="32"/>
  <c r="I29" i="32"/>
  <c r="I28" i="32"/>
  <c r="I27" i="32"/>
  <c r="I26" i="32"/>
  <c r="I25" i="32"/>
  <c r="I24" i="32"/>
  <c r="I23" i="32"/>
  <c r="I22" i="32"/>
  <c r="I21" i="32"/>
  <c r="I20" i="32"/>
  <c r="I19" i="32"/>
  <c r="I18" i="32"/>
  <c r="I17" i="32"/>
  <c r="I16" i="32"/>
  <c r="I15" i="32"/>
  <c r="I14" i="32"/>
  <c r="I13" i="32"/>
  <c r="I12" i="32"/>
  <c r="I10" i="32"/>
  <c r="I9" i="32"/>
  <c r="B35" i="28"/>
  <c r="B34" i="28"/>
  <c r="B69" i="28" s="1"/>
  <c r="Z35" i="28"/>
  <c r="Y35" i="28"/>
  <c r="X35" i="28"/>
  <c r="W35" i="28"/>
  <c r="V35" i="28"/>
  <c r="U35" i="28"/>
  <c r="T35" i="28"/>
  <c r="S35" i="28"/>
  <c r="R35" i="28"/>
  <c r="Q35" i="28"/>
  <c r="P35" i="28"/>
  <c r="O35" i="28"/>
  <c r="N35" i="28"/>
  <c r="M35" i="28"/>
  <c r="L35" i="28"/>
  <c r="K35" i="28"/>
  <c r="J35" i="28"/>
  <c r="I35" i="28"/>
  <c r="H35" i="28"/>
  <c r="G35" i="28"/>
  <c r="F35" i="28"/>
  <c r="E35" i="28"/>
  <c r="D35" i="28"/>
  <c r="C35" i="28"/>
  <c r="Z34" i="28"/>
  <c r="Y34" i="28"/>
  <c r="X34" i="28"/>
  <c r="W34" i="28"/>
  <c r="W69" i="28" s="1"/>
  <c r="V34" i="28"/>
  <c r="V69" i="28" s="1"/>
  <c r="U34" i="28"/>
  <c r="U69" i="28" s="1"/>
  <c r="T34" i="28"/>
  <c r="T69" i="28" s="1"/>
  <c r="S34" i="28"/>
  <c r="S69" i="28" s="1"/>
  <c r="R34" i="28"/>
  <c r="R69" i="28" s="1"/>
  <c r="Q34" i="28"/>
  <c r="P34" i="28"/>
  <c r="O34" i="28"/>
  <c r="O69" i="28" s="1"/>
  <c r="N34" i="28"/>
  <c r="N69" i="28" s="1"/>
  <c r="M34" i="28"/>
  <c r="M69" i="28" s="1"/>
  <c r="L34" i="28"/>
  <c r="L69" i="28" s="1"/>
  <c r="K34" i="28"/>
  <c r="K69" i="28" s="1"/>
  <c r="J34" i="28"/>
  <c r="J69" i="28" s="1"/>
  <c r="I34" i="28"/>
  <c r="H34" i="28"/>
  <c r="G34" i="28"/>
  <c r="G69" i="28" s="1"/>
  <c r="F34" i="28"/>
  <c r="F69" i="28" s="1"/>
  <c r="E34" i="28"/>
  <c r="E69" i="28" s="1"/>
  <c r="D34" i="28"/>
  <c r="D69" i="28"/>
  <c r="C34" i="28"/>
  <c r="C69" i="28" s="1"/>
  <c r="C21" i="27"/>
  <c r="D21" i="27"/>
  <c r="E21" i="27"/>
  <c r="F21" i="27"/>
  <c r="G21" i="27"/>
  <c r="H21" i="27"/>
  <c r="I21" i="27"/>
  <c r="J21" i="27"/>
  <c r="K21" i="27"/>
  <c r="L21" i="27"/>
  <c r="M21" i="27"/>
  <c r="N21" i="27"/>
  <c r="O21" i="27"/>
  <c r="P21" i="27"/>
  <c r="Q21" i="27"/>
  <c r="R21" i="27"/>
  <c r="S21" i="27"/>
  <c r="T21" i="27"/>
  <c r="U21" i="27"/>
  <c r="V21" i="27"/>
  <c r="B21" i="27"/>
  <c r="C11" i="26"/>
  <c r="D11" i="26"/>
  <c r="E11" i="26"/>
  <c r="F11" i="26"/>
  <c r="G11" i="26"/>
  <c r="H11" i="26"/>
  <c r="I11" i="26"/>
  <c r="J11" i="26"/>
  <c r="K11" i="26"/>
  <c r="L11" i="26"/>
  <c r="M11" i="26"/>
  <c r="N11" i="26"/>
  <c r="O11" i="26"/>
  <c r="P11" i="26"/>
  <c r="S11" i="26"/>
  <c r="U11" i="26"/>
  <c r="B11" i="26"/>
  <c r="C34" i="25"/>
  <c r="D34" i="25"/>
  <c r="E34" i="25"/>
  <c r="F34" i="25"/>
  <c r="G34" i="25"/>
  <c r="H34" i="25"/>
  <c r="I34" i="25"/>
  <c r="J34" i="25"/>
  <c r="K34" i="25"/>
  <c r="L34" i="25"/>
  <c r="M34" i="25"/>
  <c r="N34" i="25"/>
  <c r="O34" i="25"/>
  <c r="P34" i="25"/>
  <c r="Q34" i="25"/>
  <c r="R34" i="25"/>
  <c r="S34" i="25"/>
  <c r="T34" i="25"/>
  <c r="U34" i="25"/>
  <c r="V34" i="25"/>
  <c r="B34" i="25"/>
  <c r="C33" i="24"/>
  <c r="D33" i="24"/>
  <c r="E33" i="24"/>
  <c r="F33" i="24"/>
  <c r="G33" i="24"/>
  <c r="H33" i="24"/>
  <c r="I33" i="24"/>
  <c r="J33" i="24"/>
  <c r="K33" i="24"/>
  <c r="L33" i="24"/>
  <c r="M33" i="24"/>
  <c r="N33" i="24"/>
  <c r="O33" i="24"/>
  <c r="P33" i="24"/>
  <c r="Q33" i="24"/>
  <c r="R33" i="24"/>
  <c r="S33" i="24"/>
  <c r="T33" i="24"/>
  <c r="U33" i="24"/>
  <c r="V33" i="24"/>
  <c r="B33" i="24"/>
  <c r="C33" i="23"/>
  <c r="D33" i="23"/>
  <c r="E33" i="23"/>
  <c r="F33" i="23"/>
  <c r="G33" i="23"/>
  <c r="H33" i="23"/>
  <c r="I33" i="23"/>
  <c r="J33" i="23"/>
  <c r="K33" i="23"/>
  <c r="L33" i="23"/>
  <c r="M33" i="23"/>
  <c r="N33" i="23"/>
  <c r="O33" i="23"/>
  <c r="P33" i="23"/>
  <c r="Q33" i="23"/>
  <c r="R33" i="23"/>
  <c r="S33" i="23"/>
  <c r="T33" i="23"/>
  <c r="U33" i="23"/>
  <c r="V33" i="23"/>
  <c r="B33" i="23"/>
  <c r="D63" i="21"/>
  <c r="C63" i="21"/>
  <c r="B63" i="21"/>
  <c r="E37" i="19"/>
  <c r="E35" i="19"/>
  <c r="E34" i="19"/>
  <c r="D6" i="3"/>
  <c r="D7" i="3"/>
  <c r="D8" i="3"/>
  <c r="D9" i="3"/>
  <c r="D10" i="3"/>
  <c r="D11" i="3"/>
  <c r="D13" i="3"/>
  <c r="D14" i="3"/>
  <c r="D15" i="3"/>
  <c r="D16" i="3"/>
  <c r="D17" i="3"/>
  <c r="D18" i="3"/>
  <c r="D19" i="3"/>
  <c r="D20" i="3"/>
  <c r="D21" i="3"/>
  <c r="D22" i="3"/>
  <c r="D23" i="3"/>
  <c r="D24" i="3"/>
  <c r="D25" i="3"/>
  <c r="D26" i="3"/>
  <c r="D27" i="3"/>
  <c r="D28" i="3"/>
  <c r="D29" i="3"/>
  <c r="D30" i="3"/>
  <c r="D31" i="3"/>
  <c r="D32" i="3"/>
  <c r="D33" i="3"/>
  <c r="D34" i="3"/>
  <c r="D36" i="3"/>
  <c r="D5" i="3"/>
  <c r="B12" i="3"/>
  <c r="D12" i="3" s="1"/>
  <c r="F15" i="45" l="1"/>
  <c r="F14" i="45" s="1"/>
  <c r="I5" i="37"/>
  <c r="AF5" i="38" s="1"/>
  <c r="D67" i="21"/>
  <c r="F17" i="36"/>
  <c r="I6" i="37"/>
  <c r="AF6" i="38" s="1"/>
  <c r="AF23" i="38" s="1"/>
  <c r="I14" i="37"/>
  <c r="AF14" i="38" s="1"/>
  <c r="I18" i="37"/>
  <c r="AF18" i="38" s="1"/>
  <c r="D22" i="37"/>
  <c r="N19" i="36"/>
  <c r="AF19" i="39" s="1"/>
  <c r="I12" i="37"/>
  <c r="AF12" i="38" s="1"/>
  <c r="I16" i="37"/>
  <c r="AF16" i="38" s="1"/>
  <c r="I7" i="37"/>
  <c r="AF7" i="38" s="1"/>
  <c r="G22" i="37"/>
  <c r="I22" i="37" s="1"/>
  <c r="I11" i="37"/>
  <c r="AF11" i="38" s="1"/>
  <c r="I15" i="37"/>
  <c r="AF15" i="38" s="1"/>
  <c r="I19" i="37"/>
  <c r="AF19" i="38" s="1"/>
  <c r="I9" i="37"/>
  <c r="AF9" i="38" s="1"/>
  <c r="N6" i="36"/>
  <c r="AF6" i="39" s="1"/>
  <c r="N16" i="36"/>
  <c r="AF16" i="39" s="1"/>
  <c r="N20" i="36"/>
  <c r="AF20" i="39" s="1"/>
  <c r="N8" i="36"/>
  <c r="AF8" i="39" s="1"/>
  <c r="N12" i="36"/>
  <c r="AF12" i="39" s="1"/>
  <c r="N21" i="36"/>
  <c r="AF22" i="39" s="1"/>
  <c r="N5" i="36"/>
  <c r="AF5" i="39" s="1"/>
  <c r="N9" i="36"/>
  <c r="AF9" i="39" s="1"/>
  <c r="N14" i="36"/>
  <c r="AF14" i="39" s="1"/>
  <c r="E22" i="36"/>
  <c r="I32" i="32"/>
  <c r="D64" i="21"/>
  <c r="D66" i="21"/>
  <c r="X69" i="28"/>
  <c r="Y69" i="28"/>
  <c r="Q69" i="28"/>
  <c r="H69" i="28"/>
  <c r="I69" i="28"/>
  <c r="P69" i="28"/>
  <c r="Z69" i="28"/>
  <c r="G17" i="36" l="1"/>
  <c r="F22" i="36"/>
  <c r="G22" i="36" l="1"/>
  <c r="H17" i="36"/>
  <c r="I17" i="36" l="1"/>
  <c r="H22" i="36"/>
  <c r="J17" i="36"/>
  <c r="J22" i="36" s="1"/>
  <c r="K17" i="36" l="1"/>
  <c r="L17" i="36" s="1"/>
  <c r="L22" i="36" s="1"/>
  <c r="I22" i="36"/>
  <c r="K22" i="36" l="1"/>
  <c r="M17" i="36"/>
  <c r="M22" i="36" l="1"/>
  <c r="N22" i="36" s="1"/>
  <c r="N17" i="36"/>
  <c r="AF17" i="39" s="1"/>
  <c r="AF23" i="39" s="1"/>
</calcChain>
</file>

<file path=xl/sharedStrings.xml><?xml version="1.0" encoding="utf-8"?>
<sst xmlns="http://schemas.openxmlformats.org/spreadsheetml/2006/main" count="1346" uniqueCount="474">
  <si>
    <t xml:space="preserve">Table of contents </t>
  </si>
  <si>
    <t>Worksheet number</t>
  </si>
  <si>
    <t>Worksheet title</t>
  </si>
  <si>
    <t xml:space="preserve">Date this data was first published </t>
  </si>
  <si>
    <t>Next publication date</t>
  </si>
  <si>
    <t xml:space="preserve">Freeze panes are active on this sheet. To turn off freeze panes select the 'View' ribbon then 'Freeze Panes' then 'Unfreeze Panes' or use [Alt W, F] </t>
  </si>
  <si>
    <t>Year</t>
  </si>
  <si>
    <t xml:space="preserve">Notes </t>
  </si>
  <si>
    <t xml:space="preserve">This worksheet contains one table. </t>
  </si>
  <si>
    <t xml:space="preserve">Note number </t>
  </si>
  <si>
    <t xml:space="preserve">Note text </t>
  </si>
  <si>
    <t>note 1</t>
  </si>
  <si>
    <t>note 2</t>
  </si>
  <si>
    <t>note 3</t>
  </si>
  <si>
    <t>Total</t>
  </si>
  <si>
    <t>East Midlands</t>
  </si>
  <si>
    <t>Austria</t>
  </si>
  <si>
    <t>Bulgaria</t>
  </si>
  <si>
    <t>Croatia</t>
  </si>
  <si>
    <t>Cyprus</t>
  </si>
  <si>
    <t>Czech Republic</t>
  </si>
  <si>
    <t>Denmark</t>
  </si>
  <si>
    <t>Estonia</t>
  </si>
  <si>
    <t>Finland</t>
  </si>
  <si>
    <t>France</t>
  </si>
  <si>
    <t>Germany</t>
  </si>
  <si>
    <t>Greece</t>
  </si>
  <si>
    <t>Hungary</t>
  </si>
  <si>
    <t>Italy</t>
  </si>
  <si>
    <t>Latvia</t>
  </si>
  <si>
    <t>Lithuania</t>
  </si>
  <si>
    <t>Malta</t>
  </si>
  <si>
    <t>Netherlands</t>
  </si>
  <si>
    <t>Poland</t>
  </si>
  <si>
    <t>Romania</t>
  </si>
  <si>
    <t>Sweden</t>
  </si>
  <si>
    <t>[not available]</t>
  </si>
  <si>
    <t>note 4</t>
  </si>
  <si>
    <t>1a</t>
  </si>
  <si>
    <t>1b</t>
  </si>
  <si>
    <t>Source: Civil Aviation Authority (CAA) - Not National Statistics</t>
  </si>
  <si>
    <t>Terminal (thousands)</t>
  </si>
  <si>
    <t>Transit (thousands)</t>
  </si>
  <si>
    <t>Total (thousands)</t>
  </si>
  <si>
    <t>Air passengers at Scottish airports</t>
  </si>
  <si>
    <t>Aberdeen</t>
  </si>
  <si>
    <t>Barra</t>
  </si>
  <si>
    <t>Benbecula</t>
  </si>
  <si>
    <t>Campbeltown</t>
  </si>
  <si>
    <t>Dundee</t>
  </si>
  <si>
    <t>Edinburgh</t>
  </si>
  <si>
    <t>Glasgow</t>
  </si>
  <si>
    <t>Glasgow Prestwick</t>
  </si>
  <si>
    <t>Inverness</t>
  </si>
  <si>
    <t>Islay</t>
  </si>
  <si>
    <t>Kirkwall</t>
  </si>
  <si>
    <t>Lerwick (Tingwall)</t>
  </si>
  <si>
    <t>Scatsta</t>
  </si>
  <si>
    <t>Stornoway</t>
  </si>
  <si>
    <t>Sumburgh</t>
  </si>
  <si>
    <t>Tiree</t>
  </si>
  <si>
    <t>Unst</t>
  </si>
  <si>
    <t>Wick John O'Groats</t>
  </si>
  <si>
    <t>Air transport movements by airport</t>
  </si>
  <si>
    <t>Table 1c: Aircraft movements, by type</t>
  </si>
  <si>
    <t>1c</t>
  </si>
  <si>
    <t>Aircraft movements, by type</t>
  </si>
  <si>
    <t>Freight carried by airport</t>
  </si>
  <si>
    <t>For 2000 and earlier years, air taxi movements were counted under domestic and International aircraft movements. From 2001, this  breakdown is no longer available. They have therefore been shown separately for 2001 onwards.</t>
  </si>
  <si>
    <t>Including UK offshore flights.</t>
  </si>
  <si>
    <t>Other includes positioning flights, local movements, test and training, other flights by air transport operators, aero club, private, official, military and business</t>
  </si>
  <si>
    <t>Statistics are not collected for some of the smaller airports on Orkney and Shetland, which are therefore not included in any overall totals.</t>
  </si>
  <si>
    <t>note 5</t>
  </si>
  <si>
    <t>Aircraft movements excludes both Campbeltown and Barra pre-1999.</t>
  </si>
  <si>
    <t>Domestic (thousands) [note2] [note3]</t>
  </si>
  <si>
    <t>International and UK offshore (thousands) [note2] [note3] [note4]</t>
  </si>
  <si>
    <t>Air taxi (thousands) [note2] [note3]</t>
  </si>
  <si>
    <t>Other movements (thousands) [note2] [note5]</t>
  </si>
  <si>
    <t>Total (thousands) [note2] [note1]</t>
  </si>
  <si>
    <t>Scheduled</t>
  </si>
  <si>
    <t>Charter</t>
  </si>
  <si>
    <t>Barbados</t>
  </si>
  <si>
    <t>Belgium</t>
  </si>
  <si>
    <t>Bosnia-Herzegovina</t>
  </si>
  <si>
    <t>Canada</t>
  </si>
  <si>
    <t>Cape Verde Islands</t>
  </si>
  <si>
    <t>China</t>
  </si>
  <si>
    <t>Cuba</t>
  </si>
  <si>
    <t>Faroe Islands</t>
  </si>
  <si>
    <t>Gibraltar</t>
  </si>
  <si>
    <t>Iceland</t>
  </si>
  <si>
    <t>Irish Republic</t>
  </si>
  <si>
    <t>Israel</t>
  </si>
  <si>
    <t>Jamaica</t>
  </si>
  <si>
    <t>Luxembourg</t>
  </si>
  <si>
    <t>Norway</t>
  </si>
  <si>
    <t>Portugal(Madeira)</t>
  </si>
  <si>
    <t>Qatar</t>
  </si>
  <si>
    <t>Slovak Republic</t>
  </si>
  <si>
    <t>Switzerland</t>
  </si>
  <si>
    <t>Turkey</t>
  </si>
  <si>
    <t>United Arab Emirates</t>
  </si>
  <si>
    <t>United States of America</t>
  </si>
  <si>
    <t>All international traffic for Scotland's main airports</t>
  </si>
  <si>
    <t xml:space="preserve">International traffic at other Scottish airports </t>
  </si>
  <si>
    <t>Total International traffic at all Scottish airports</t>
  </si>
  <si>
    <t>Guyana</t>
  </si>
  <si>
    <t>Hong Kong</t>
  </si>
  <si>
    <t>Kuwait</t>
  </si>
  <si>
    <t>Ukraine</t>
  </si>
  <si>
    <t>note 8</t>
  </si>
  <si>
    <t>Scotland's main international airports are Aberdeen, Edinburgh, Glasgow and Glasgow Prestwick.</t>
  </si>
  <si>
    <t>2a</t>
  </si>
  <si>
    <t>Passengers on selected domestic routes, to/from Aberdeen airport</t>
  </si>
  <si>
    <t>2b</t>
  </si>
  <si>
    <t>2c</t>
  </si>
  <si>
    <t>2d</t>
  </si>
  <si>
    <t>Passengers on selected domestic routes, to/from Edinburgh airport</t>
  </si>
  <si>
    <t>Passengers on selected domestic routes, to/from Glasgow airport</t>
  </si>
  <si>
    <t>Passengers on selected domestic routes, to/from Glasgow Prestwick airport</t>
  </si>
  <si>
    <t>2e</t>
  </si>
  <si>
    <t>Passengers on selected domestic routes, to/from Inverness airport</t>
  </si>
  <si>
    <t>Terminal passengers, by airport</t>
  </si>
  <si>
    <t>2000</t>
  </si>
  <si>
    <t>2001</t>
  </si>
  <si>
    <t>2003</t>
  </si>
  <si>
    <t>2004</t>
  </si>
  <si>
    <t>2005</t>
  </si>
  <si>
    <t>2006</t>
  </si>
  <si>
    <t>2007</t>
  </si>
  <si>
    <t>2008</t>
  </si>
  <si>
    <t>2009</t>
  </si>
  <si>
    <t>2010</t>
  </si>
  <si>
    <t>2011</t>
  </si>
  <si>
    <t>2012</t>
  </si>
  <si>
    <t>2013</t>
  </si>
  <si>
    <t>2014</t>
  </si>
  <si>
    <t>2015</t>
  </si>
  <si>
    <t>2016</t>
  </si>
  <si>
    <t>2017</t>
  </si>
  <si>
    <t>2018</t>
  </si>
  <si>
    <t>2019</t>
  </si>
  <si>
    <t>2020</t>
  </si>
  <si>
    <t>Gatwick</t>
  </si>
  <si>
    <t>Heathrow</t>
  </si>
  <si>
    <t>London City</t>
  </si>
  <si>
    <t>Luton</t>
  </si>
  <si>
    <t>Birmingham</t>
  </si>
  <si>
    <t>Bristol</t>
  </si>
  <si>
    <t>Cardiff Wales</t>
  </si>
  <si>
    <t>Durham Tees valley</t>
  </si>
  <si>
    <t>Exeter</t>
  </si>
  <si>
    <t>Humberside</t>
  </si>
  <si>
    <t>Leeds/Bradford</t>
  </si>
  <si>
    <t>Manchester</t>
  </si>
  <si>
    <t>Newcastle</t>
  </si>
  <si>
    <t>Norwich</t>
  </si>
  <si>
    <t>Southend</t>
  </si>
  <si>
    <t>Southampton</t>
  </si>
  <si>
    <t>Total these routes</t>
  </si>
  <si>
    <t>Channel Islands</t>
  </si>
  <si>
    <t>-</t>
  </si>
  <si>
    <t>Teeside</t>
  </si>
  <si>
    <t>note 6</t>
  </si>
  <si>
    <t xml:space="preserve">In this table, non-paying passengers are excluded up to 2001 and included afterwards. </t>
  </si>
  <si>
    <t>2002 [note6]</t>
  </si>
  <si>
    <t>Belfast [note7]</t>
  </si>
  <si>
    <t>note 7</t>
  </si>
  <si>
    <t>Belfast includes Belfast and Belfast City airport.</t>
  </si>
  <si>
    <t>Isle of Man</t>
  </si>
  <si>
    <t>Stansted</t>
  </si>
  <si>
    <t>Bournemouth</t>
  </si>
  <si>
    <t>City of Derry</t>
  </si>
  <si>
    <t>Liverpool</t>
  </si>
  <si>
    <t>Manston (Kent Int)</t>
  </si>
  <si>
    <t>Newquay</t>
  </si>
  <si>
    <t>Plymouth</t>
  </si>
  <si>
    <t>Belfast City</t>
  </si>
  <si>
    <t>East Midlands Int</t>
  </si>
  <si>
    <t>Southhampton</t>
  </si>
  <si>
    <t>1996</t>
  </si>
  <si>
    <t>1997</t>
  </si>
  <si>
    <t>1998</t>
  </si>
  <si>
    <t>1999</t>
  </si>
  <si>
    <t>2002</t>
  </si>
  <si>
    <t>Portugal (excl Madeira)</t>
  </si>
  <si>
    <t>Portugal (Madeira)</t>
  </si>
  <si>
    <t>Slovenia</t>
  </si>
  <si>
    <t xml:space="preserve">Spain (excl Canary Isles) </t>
  </si>
  <si>
    <t xml:space="preserve">Spain (Canary Islands) </t>
  </si>
  <si>
    <t>Croatia [note8]</t>
  </si>
  <si>
    <t>Total EU28 countries (Excl UK)</t>
  </si>
  <si>
    <t>Azerbaijan</t>
  </si>
  <si>
    <t>Dominican Republic</t>
  </si>
  <si>
    <t>Egypt</t>
  </si>
  <si>
    <t>Greenland</t>
  </si>
  <si>
    <t>Mexico</t>
  </si>
  <si>
    <t>Morocco</t>
  </si>
  <si>
    <t>Pakistan</t>
  </si>
  <si>
    <t>Russia</t>
  </si>
  <si>
    <t>Tunisia</t>
  </si>
  <si>
    <t>Total non-EU countries</t>
  </si>
  <si>
    <t>Total EU15 countries [note9]</t>
  </si>
  <si>
    <t>note 9</t>
  </si>
  <si>
    <t xml:space="preserve">The EU15 comprises of the countries in the European Union prior to the accession of ten candidate countries on 1 May 2004: Austria, Belgium, Denmark, Finland, France, Germany, Greece, Ireland, Italy, Luxembourg, Netherlands, Portugal, Spain, Sweden, United Kingdom. </t>
  </si>
  <si>
    <t xml:space="preserve"> </t>
  </si>
  <si>
    <t>..</t>
  </si>
  <si>
    <t>Total all countries [note10]</t>
  </si>
  <si>
    <t>note 10</t>
  </si>
  <si>
    <t xml:space="preserve">This table does not cover all international travel; charter only routes where fewer than 5,000 passengers were carried from an airport are included in table 4. </t>
  </si>
  <si>
    <t>Country</t>
  </si>
  <si>
    <t>Passengers on scheduled services (thousands)</t>
  </si>
  <si>
    <t>Foreign airports served [note11]</t>
  </si>
  <si>
    <t>Routes [note12]</t>
  </si>
  <si>
    <t>note 11</t>
  </si>
  <si>
    <t>note 12</t>
  </si>
  <si>
    <t>The number of foreign airports is shown in the CAA table as the destinations of international scheduled services from Scottish airports in that year. For example, the CAA table shows Rome (Ciampino) and Rome (Fiumicino) separately (for services from Glasgow Prestwick and Edinburgh respectively, in 2003) so they are counted as two separate foreign airports.</t>
  </si>
  <si>
    <t xml:space="preserve">International scheduled services to the same foreign airport from different Scottish airports are counted as separate routes.  For example, Aberdeen/Dublin, Edinburgh/Dublin, Glasgow/Dublin and Glasgow Prestwick/Dublin are counted as four separate routes. More than one airline may operate services on a particular route. </t>
  </si>
  <si>
    <t>Total passenger traffic counted for these  countries for Scotland's main airports [note13]</t>
  </si>
  <si>
    <t>Other international traffic at main Scottish airports [note13]</t>
  </si>
  <si>
    <t>note 13</t>
  </si>
  <si>
    <t>Charter only routes are counted under Other international traffic in cases where fewer than 5,000 passengers were carried from an airport</t>
  </si>
  <si>
    <t>Amsterdam</t>
  </si>
  <si>
    <t>Dublin</t>
  </si>
  <si>
    <t>Dubai</t>
  </si>
  <si>
    <t>Tenerife (Surreina Sofia)</t>
  </si>
  <si>
    <t>Alicante</t>
  </si>
  <si>
    <t>Malaga</t>
  </si>
  <si>
    <t>Arrecife</t>
  </si>
  <si>
    <t>International airports with the largest numbers of passenger journeys for flights directly to and from Scotland's main airports (Aberdeen, Edinburgh, Glasgow, Glasgow Prestwick) , 2020</t>
  </si>
  <si>
    <t>UK offshore</t>
  </si>
  <si>
    <t>Eire</t>
  </si>
  <si>
    <t>Europe</t>
  </si>
  <si>
    <t>North America</t>
  </si>
  <si>
    <t>Rest of world</t>
  </si>
  <si>
    <t>Other UK airports [note14]</t>
  </si>
  <si>
    <t>Other Scottish airports</t>
  </si>
  <si>
    <t>note 14</t>
  </si>
  <si>
    <t xml:space="preserve">The Channel Islands and the Isle of Man were not  included in previous editions of this table. Although they are now, they represent less than one percent of travel to other UK airports. </t>
  </si>
  <si>
    <t>Eday</t>
  </si>
  <si>
    <t>Fair Isle</t>
  </si>
  <si>
    <t>Foula</t>
  </si>
  <si>
    <t>North Ronaldsay</t>
  </si>
  <si>
    <t>Oban</t>
  </si>
  <si>
    <t>Papa Stour</t>
  </si>
  <si>
    <t>Papa Westray</t>
  </si>
  <si>
    <t>Sanday</t>
  </si>
  <si>
    <t>Stronsay</t>
  </si>
  <si>
    <t>Westray</t>
  </si>
  <si>
    <t>3a</t>
  </si>
  <si>
    <t>3b</t>
  </si>
  <si>
    <t>International air passenger traffic to and from the main Scottish international airports (Aberdeen, Edinburgh, Glasgow, Glasgow Prestwick)</t>
  </si>
  <si>
    <t>Scheduled international passenger traffic to/from the main Scottish international airports (Aberdeen, Edinburgh, Glasgow, Glasgow Prestwick)</t>
  </si>
  <si>
    <t>Scheduled (International / UK Offshore)</t>
  </si>
  <si>
    <t>Charter (International / UK Offshore)</t>
  </si>
  <si>
    <t>Total (International / UK Offshore)</t>
  </si>
  <si>
    <t>note 15</t>
  </si>
  <si>
    <t>Scheduled (Domestic) [note15]</t>
  </si>
  <si>
    <t>Charter (Domestic) [note15]</t>
  </si>
  <si>
    <t>Total (Domestic) [note15]</t>
  </si>
  <si>
    <t>Statistics are not collected for some of the smaller airports on Orkney and Shetland and are therefore not included in any overall totals.</t>
  </si>
  <si>
    <t>note 16</t>
  </si>
  <si>
    <t>Total (all passengers) [note16]</t>
  </si>
  <si>
    <t>Domestic traffic is counted both at the airport of arrival and at the airport of departure. The total of domestic traffic is, therefore, only a measure of airport activity.</t>
  </si>
  <si>
    <t>1993</t>
  </si>
  <si>
    <t>1994</t>
  </si>
  <si>
    <t>1995</t>
  </si>
  <si>
    <t>Matched (UK)</t>
  </si>
  <si>
    <t>Matched (UK and International)</t>
  </si>
  <si>
    <t>early to 15 mins late (UK) (proportion)</t>
  </si>
  <si>
    <t>16 to 30 mins late (UK) (proportion)</t>
  </si>
  <si>
    <t>31 to 60 mins late (UK) (proportion)</t>
  </si>
  <si>
    <t>1 hr 1 min to 3 hrs late (UK) (proportion)</t>
  </si>
  <si>
    <t>3hrs 1 min to 6 hrs late (UK) (proportion)</t>
  </si>
  <si>
    <t>more than 6 hrs late (UK) (proportion)</t>
  </si>
  <si>
    <t>early to 15 mins late (UK and International) (proportion)</t>
  </si>
  <si>
    <t>16 to 30 mins late (UK and International) (proportion)</t>
  </si>
  <si>
    <t>31 to 60 mins late (UK and International) (proportion)</t>
  </si>
  <si>
    <t>1 hr 1 min to 3 hrs late (UK and International) (proportion)</t>
  </si>
  <si>
    <t>3hr 1 min to 6 hrs late (UK and International) (proportion)</t>
  </si>
  <si>
    <t>more than 6 hrs late (UK and International) (proportion)</t>
  </si>
  <si>
    <t>8a</t>
  </si>
  <si>
    <t>Punctuality of flights at Edinburgh airport</t>
  </si>
  <si>
    <t>8b</t>
  </si>
  <si>
    <t>Punctuality of flights at Glasgow airport</t>
  </si>
  <si>
    <t>Air transport movements which took place but for which there was no corresponding planned flight (e.g. diversions from another airport to this airport)</t>
  </si>
  <si>
    <t>note 17</t>
  </si>
  <si>
    <t>Unmatched - actual (UK) [note17]</t>
  </si>
  <si>
    <t>Unmatched - planned (UK) [note18]</t>
  </si>
  <si>
    <t>Unmatched - actual (UK and International) [note17]</t>
  </si>
  <si>
    <t>Unmatched - planned (UK and International) [note18]</t>
  </si>
  <si>
    <t>note 18</t>
  </si>
  <si>
    <t>Planned flights for which there was no air transport movement (e.g. flights that were cancelled or diverted to another airport).  Due to changes to the collection of planned flights, this data is no longer available.</t>
  </si>
  <si>
    <t>The punctuality figures for Edinburgh for 2001 onwards are not comparable to the figures for 2000 and earlier years.</t>
  </si>
  <si>
    <t>note 19</t>
  </si>
  <si>
    <t>note 20</t>
  </si>
  <si>
    <t>2000 [note19]</t>
  </si>
  <si>
    <t>2001 [note20]</t>
  </si>
  <si>
    <t>The average delays for 2000 onwards are not comparable to the figures for 1999 and earlier years. Up to December 1999, an early flight was counted as a "negative delay"; from January 2000, an early flights is counted as "zero delay".</t>
  </si>
  <si>
    <t>Average delay (UK and International) (minutes) [note19]</t>
  </si>
  <si>
    <t>Average delay (UK) (minutes) [note19]</t>
  </si>
  <si>
    <t>Air Transport</t>
  </si>
  <si>
    <t>Test and Training</t>
  </si>
  <si>
    <t>Aero Club</t>
  </si>
  <si>
    <t>Private</t>
  </si>
  <si>
    <t>Official</t>
  </si>
  <si>
    <t>Millitary</t>
  </si>
  <si>
    <t>Business</t>
  </si>
  <si>
    <t>Positioning Flights</t>
  </si>
  <si>
    <t>Total commercial movements</t>
  </si>
  <si>
    <t>Local movements</t>
  </si>
  <si>
    <t>Statistics are not collected for some of the smaller airports on Orkney and Shetland and these are therefore not included in any overall totals.</t>
  </si>
  <si>
    <t>note 21</t>
  </si>
  <si>
    <t>Total [note 21]</t>
  </si>
  <si>
    <t>Total non-commercial movements</t>
  </si>
  <si>
    <t>Other flights by air transport operators</t>
  </si>
  <si>
    <t>Overseas operators (scheduled)</t>
  </si>
  <si>
    <t>Total (scheduled)</t>
  </si>
  <si>
    <t>UK operators (scheduled)</t>
  </si>
  <si>
    <t>UK operators (charter)</t>
  </si>
  <si>
    <t>Overseas operators (charter)</t>
  </si>
  <si>
    <t>Total (charter)</t>
  </si>
  <si>
    <t>1991</t>
  </si>
  <si>
    <t>1992</t>
  </si>
  <si>
    <t>Total aircraft movements, by airport</t>
  </si>
  <si>
    <t>Total [note21]</t>
  </si>
  <si>
    <t>note 22</t>
  </si>
  <si>
    <t>note 23</t>
  </si>
  <si>
    <t>The change in the figures for Glasgow and Edinburgh in 1998 was due to a company switching its parcel hub from Glasgow to Edinburgh in 1998.</t>
  </si>
  <si>
    <t>Data for these airports previously came from CAA which does not hold detailed information (passengers/freight carried) etc for charter services operated by aircraft  below 15 tonnes  Maximum Take Off Mass . More detailed information including on smaller aircraft has been obtained from Highland &amp; Islands airports Ltd and the figures have been revised back to 2000.</t>
  </si>
  <si>
    <t>Glasgow [note22]</t>
  </si>
  <si>
    <t>Edinburgh [note22]</t>
  </si>
  <si>
    <t>Barra [note23]</t>
  </si>
  <si>
    <t>Benbecula [note23]</t>
  </si>
  <si>
    <t>Campbeltown [note23]</t>
  </si>
  <si>
    <t>Inverness [note23]</t>
  </si>
  <si>
    <t>Islay [note23]</t>
  </si>
  <si>
    <t>Kirkwall [note23]</t>
  </si>
  <si>
    <t>Stornoway [note23]</t>
  </si>
  <si>
    <t>Sumburgh [note23]</t>
  </si>
  <si>
    <t>Tiree [note23]</t>
  </si>
  <si>
    <t>Wick John O'Groats [note23]</t>
  </si>
  <si>
    <t xml:space="preserve">             -  </t>
  </si>
  <si>
    <t>International business passengers, UK residents</t>
  </si>
  <si>
    <t>International business passengers, non-UK residents</t>
  </si>
  <si>
    <t>International leisure passengers, UK residents</t>
  </si>
  <si>
    <t>International leisure passengers, non-UK residents</t>
  </si>
  <si>
    <t>Domestic business passengers, UK residents</t>
  </si>
  <si>
    <t>Domestic business passengers, non-UK residents</t>
  </si>
  <si>
    <t>Domestic leisure passengers, UK residents</t>
  </si>
  <si>
    <t>Domestic leisure passengers, non-UK residents</t>
  </si>
  <si>
    <t>Business passengers, all services</t>
  </si>
  <si>
    <t>Leisure passengers, all services</t>
  </si>
  <si>
    <t>UK residents, all services</t>
  </si>
  <si>
    <t>Non-UK residents, all services</t>
  </si>
  <si>
    <t>Airport</t>
  </si>
  <si>
    <t>Characteristics of terminal passengers at selected airports, column percentages, 2018</t>
  </si>
  <si>
    <t>Aberdeen, 1975</t>
  </si>
  <si>
    <t>Aberdeen, 1982</t>
  </si>
  <si>
    <t>Aberdeen, 1990</t>
  </si>
  <si>
    <t>Aberdeen, 1996</t>
  </si>
  <si>
    <t>Aberdeen, 2001</t>
  </si>
  <si>
    <t>Aberdeen, 2005</t>
  </si>
  <si>
    <t>Aberdeen, 2018</t>
  </si>
  <si>
    <t>Edinburgh, 1970</t>
  </si>
  <si>
    <t>Edinburgh, 1975</t>
  </si>
  <si>
    <t>Edinburgh, 1982</t>
  </si>
  <si>
    <t>Edinburgh, 1990</t>
  </si>
  <si>
    <t>Edinburgh, 1996</t>
  </si>
  <si>
    <t>Edinburgh, 2001</t>
  </si>
  <si>
    <t>Edinburgh, 2005</t>
  </si>
  <si>
    <t>Edinburgh, 2018</t>
  </si>
  <si>
    <t>Glasgow, 1970</t>
  </si>
  <si>
    <t>Glasgow, 1975</t>
  </si>
  <si>
    <t>Glasgow, 1982</t>
  </si>
  <si>
    <t>Glasgow, 1990</t>
  </si>
  <si>
    <t>Glasgow, 1996</t>
  </si>
  <si>
    <t>Glasgow, 2001</t>
  </si>
  <si>
    <t>Glasgow, 2005</t>
  </si>
  <si>
    <t>Glasgow, 2018</t>
  </si>
  <si>
    <t>Glasgow Prestwick, 2005</t>
  </si>
  <si>
    <t>Inverness, 1990</t>
  </si>
  <si>
    <t>Inverness, 1996</t>
  </si>
  <si>
    <t>Inverness, 2001</t>
  </si>
  <si>
    <t>Inverness, 2005</t>
  </si>
  <si>
    <t>Inverness, 2018</t>
  </si>
  <si>
    <t>Airport, year</t>
  </si>
  <si>
    <t>Rail</t>
  </si>
  <si>
    <t>Private car</t>
  </si>
  <si>
    <t>Hire car</t>
  </si>
  <si>
    <t>Taxi / minicab</t>
  </si>
  <si>
    <t>Other modes</t>
  </si>
  <si>
    <t>Total bus and rail</t>
  </si>
  <si>
    <t>Bus or coach</t>
  </si>
  <si>
    <t>Total car and taxi</t>
  </si>
  <si>
    <t>note 24</t>
  </si>
  <si>
    <t>The figures for 1996 and earlier years may appear not to total 100% because they were rounded independently and then given only as whole percentages. The mode of transport includes cases where more than one form of transport is used.</t>
  </si>
  <si>
    <t>Total all modes [note24]</t>
  </si>
  <si>
    <t>Mode of surface transport used to arrive at the airport, row percentages</t>
  </si>
  <si>
    <t>Borders</t>
  </si>
  <si>
    <t>Central</t>
  </si>
  <si>
    <t>Dumfries &amp; Galloway</t>
  </si>
  <si>
    <t>Fife</t>
  </si>
  <si>
    <t>Grampian</t>
  </si>
  <si>
    <t>Highlands &amp; Islands</t>
  </si>
  <si>
    <t>Lothian</t>
  </si>
  <si>
    <t>Strathclyde</t>
  </si>
  <si>
    <t>Tayside</t>
  </si>
  <si>
    <t>Total all Scottish areas</t>
  </si>
  <si>
    <t>England &amp; Wales</t>
  </si>
  <si>
    <t>note 25</t>
  </si>
  <si>
    <t>Terminating passengers are those who arrive at or depart from an airport by surface means of transport. Terminating passengers do not equal terminal  passengers: the latter also include transfer passengers (people who change aircraft at an airport).</t>
  </si>
  <si>
    <t>All passengers [note25]</t>
  </si>
  <si>
    <t>Origins/destinations of terminating passengers at selected airports, thousands, 2018</t>
  </si>
  <si>
    <t>Aberdeen, 2009</t>
  </si>
  <si>
    <t>Aberdeen, 2013</t>
  </si>
  <si>
    <t>Edinburgh, 2009</t>
  </si>
  <si>
    <t>Edinburgh, 2013</t>
  </si>
  <si>
    <t>Glasgow, 2009</t>
  </si>
  <si>
    <t>Glasgow, 2013</t>
  </si>
  <si>
    <t>Glasgow Prestwick, 2009</t>
  </si>
  <si>
    <t>Inverness, 2009</t>
  </si>
  <si>
    <t>Inverness, 2013</t>
  </si>
  <si>
    <t>1990</t>
  </si>
  <si>
    <t>Total [note1]</t>
  </si>
  <si>
    <t>Table 8.1a: Air passengers at Scottish airports</t>
  </si>
  <si>
    <t>Table 8.1b: Terminal passengers, by airport, thousands</t>
  </si>
  <si>
    <t>Table 8.1c: Aircraft movements, by type</t>
  </si>
  <si>
    <t>Table 8.2a: Passengers on selected domestic routes, to/from Aberdeen airport, thousands</t>
  </si>
  <si>
    <t>Table 8.2b: Passengers on selected domestic routes, to/from Edinburgh airport, thousands</t>
  </si>
  <si>
    <t>Table 8.2c: Passengers on selected domestic routes, to/from Glasgow airport, thousands</t>
  </si>
  <si>
    <t>Table 8.2d: Passengers on selected domestic routes, to/from Glasgow Prestwick airport, thousands</t>
  </si>
  <si>
    <t>Table 8.2e: Passengers on selected domestic routes, to/from Inverness airport, thousands</t>
  </si>
  <si>
    <t>Table 8.3a: International air passenger traffic to and from the main Scottish international airports (Aberdeen, Edinburgh, Glasgow, Glasgow Prestwick)</t>
  </si>
  <si>
    <t>Table 8.3b: Scheduled international passenger traffic to/from the main Scottish international airports (Aberdeen, Edinburgh, Glasgow, Glasgow Prestwick)</t>
  </si>
  <si>
    <t>Table 8.8a: Punctuality of flights at Edinburgh airport</t>
  </si>
  <si>
    <t>Table 8.8b: Punctuality of flights at Glasgow airport</t>
  </si>
  <si>
    <t>Table 8.11: Air transport movements by airport</t>
  </si>
  <si>
    <t>Table 8.12: Total aircraft movements, by airport</t>
  </si>
  <si>
    <t>Table 8.13: Freight carried, by airport, tonnes</t>
  </si>
  <si>
    <t>Table 8.15: Mode of surface transport used to arrive at the airport, row percentages</t>
  </si>
  <si>
    <t>Table 8.16: Origins/destinations of terminating passengers at selected airports, thousands, 2018</t>
  </si>
  <si>
    <t>Table 8.14: Characteristics of terminal passengers at selected airports, column percentages, 2018</t>
  </si>
  <si>
    <t>Program:\\s0177a\datashare\ETLLD\Transport Stats\RSR\STS\sts8_1.sas 26MAY22</t>
  </si>
  <si>
    <t>2021</t>
  </si>
  <si>
    <t>Prestwick</t>
  </si>
  <si>
    <t>USA</t>
  </si>
  <si>
    <t>Armenia</t>
  </si>
  <si>
    <t>Gibralter</t>
  </si>
  <si>
    <t>India</t>
  </si>
  <si>
    <t>Ivory Coast</t>
  </si>
  <si>
    <t>Republic of Moldova</t>
  </si>
  <si>
    <t>Republic of South Africa</t>
  </si>
  <si>
    <t>Saudi Arabia</t>
  </si>
  <si>
    <t>Table 8.4: Passenger traffic on selected international routes, to and from Scotland's main airports (Aberdeen, Edinburgh, Glasgow, Glasgow Prestwick), 2021</t>
  </si>
  <si>
    <t>Nigeria</t>
  </si>
  <si>
    <t>Oil rigs</t>
  </si>
  <si>
    <t>Portugal(excluding Madeira)</t>
  </si>
  <si>
    <t>Spain</t>
  </si>
  <si>
    <t>Spain(Canary Islands)</t>
  </si>
  <si>
    <t>Palma de Mallorca</t>
  </si>
  <si>
    <t>Paris (Charles de Gaulle)</t>
  </si>
  <si>
    <t>Frankfurt Main</t>
  </si>
  <si>
    <t>Table 8.5: International airports with the largest numbers of passenger journeys for flights directly to and from Scotland's main airports (Aberdeen, Edinburgh, Glasgow, Glasgow Prestwick) , 2021</t>
  </si>
  <si>
    <t>Table 8.6: Terminal passenger traffic by origin/destination, 2021</t>
  </si>
  <si>
    <t>Table 8.7: Terminal air passengers by airport, international/domestic and type of service, 2021</t>
  </si>
  <si>
    <t>Table 8.9: Aircraft movements, by airport and type of movement, 2021</t>
  </si>
  <si>
    <t>Table 8.10: Air transport movements by airport, type of service and operator, 2021</t>
  </si>
  <si>
    <t>Passenger traffic on selected international routes, to and from Scotland's main airports (Aberdeen, Edinburgh, Glasgow, Glasgow Prestwick), 2021</t>
  </si>
  <si>
    <t>Terminal passenger traffic by origin/destination, 2021</t>
  </si>
  <si>
    <t>Terminal air passengers by airport, international/domestic and type of service, 2021</t>
  </si>
  <si>
    <t>Aircraft movements, by airport and type of movement, 2021</t>
  </si>
  <si>
    <t>Air transport movements by airport, type of service and operator, 2021</t>
  </si>
  <si>
    <t>Air taxi movements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</si>
</sst>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4" formatCode="_-&quot;£&quot;* #,##0.00_-;\-&quot;£&quot;* #,##0.00_-;_-&quot;£&quot;* &quot;-&quot;??_-;_-@_-"/>
    <numFmt numFmtId="43" formatCode="_-* #,##0.00_-;\-* #,##0.00_-;_-* &quot;-&quot;??_-;_-@_-"/>
    <numFmt numFmtId="164" formatCode="0.0"/>
    <numFmt numFmtId="165" formatCode="_-* #,##0.0_-;\-* #,##0.0_-;_-* &quot;-&quot;??_-;_-@_-"/>
    <numFmt numFmtId="166" formatCode="_-* #,##0_-;\-* #,##0_-;_-* &quot;-&quot;??_-;_-@_-"/>
    <numFmt numFmtId="167" formatCode="_-* #,##0.0_-;\-* #,##0.0_-;_-* &quot;-&quot;?_-;_-@_-"/>
    <numFmt numFmtId="168" formatCode="_-* #,##0.0_-;\-* #,##0.0_-;_-* &quot;-&quot;_-;_-@_-"/>
    <numFmt numFmtId="169" formatCode="_-* #,##0_-;\-* #,##0_-;_-* &quot;-&quot;?_-;_-@_-"/>
  </numFmts>
  <fonts count="13" x14ac:knownFonts="1">
    <font>
      <sz val="12"/>
      <color theme="1"/>
      <name val="Arial"/>
      <family val="2"/>
    </font>
    <font>
      <sz val="12"/>
      <color theme="1"/>
      <name val="Arial"/>
      <family val="2"/>
    </font>
    <font>
      <sz val="12"/>
      <color theme="0"/>
      <name val="Arial"/>
      <family val="2"/>
    </font>
    <font>
      <sz val="15"/>
      <color theme="3"/>
      <name val="Montserrat Black"/>
    </font>
    <font>
      <b/>
      <sz val="12"/>
      <color theme="3"/>
      <name val="Montserrat"/>
    </font>
    <font>
      <sz val="12"/>
      <color theme="3"/>
      <name val="Montserrat ExtraBold"/>
    </font>
    <font>
      <sz val="14"/>
      <color theme="3"/>
      <name val="Montserrat ExtraBold"/>
    </font>
    <font>
      <sz val="18"/>
      <color theme="3"/>
      <name val="Montserrat Black"/>
    </font>
    <font>
      <sz val="10"/>
      <name val="Arial"/>
      <family val="2"/>
    </font>
    <font>
      <b/>
      <sz val="12"/>
      <name val="Arial"/>
      <family val="2"/>
      <scheme val="minor"/>
    </font>
    <font>
      <sz val="12"/>
      <name val="Arial"/>
      <family val="2"/>
    </font>
    <font>
      <b/>
      <sz val="12"/>
      <name val="Arial"/>
      <family val="2"/>
    </font>
    <font>
      <b/>
      <sz val="15"/>
      <name val="Arial"/>
      <family val="2"/>
    </font>
  </fonts>
  <fills count="6">
    <fill>
      <patternFill patternType="none"/>
    </fill>
    <fill>
      <patternFill patternType="gray125"/>
    </fill>
    <fill>
      <patternFill patternType="solid">
        <fgColor rgb="FF45EFCF"/>
        <bgColor indexed="64"/>
      </patternFill>
    </fill>
    <fill>
      <patternFill patternType="solid">
        <fgColor rgb="FF81F7D8"/>
        <bgColor indexed="64"/>
      </patternFill>
    </fill>
    <fill>
      <patternFill patternType="solid">
        <fgColor rgb="FFC0FAF3"/>
        <bgColor indexed="64"/>
      </patternFill>
    </fill>
    <fill>
      <patternFill patternType="solid">
        <fgColor rgb="FFA7D5C0"/>
        <bgColor indexed="64"/>
      </patternFill>
    </fill>
  </fills>
  <borders count="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thin">
        <color indexed="64"/>
      </bottom>
      <diagonal/>
    </border>
    <border>
      <left/>
      <right/>
      <top/>
      <bottom style="thin">
        <color rgb="FF000000"/>
      </bottom>
      <diagonal/>
    </border>
  </borders>
  <cellStyleXfs count="13">
    <xf numFmtId="0" fontId="0" fillId="0" borderId="0"/>
    <xf numFmtId="0" fontId="7" fillId="0" borderId="0" applyNumberFormat="0" applyFill="0" applyBorder="0" applyAlignment="0" applyProtection="0"/>
    <xf numFmtId="0" fontId="3" fillId="0" borderId="1" applyNumberFormat="0" applyFill="0" applyAlignment="0" applyProtection="0"/>
    <xf numFmtId="0" fontId="6" fillId="0" borderId="2" applyNumberFormat="0" applyFill="0" applyAlignment="0" applyProtection="0"/>
    <xf numFmtId="0" fontId="5" fillId="0" borderId="3" applyNumberFormat="0" applyFill="0" applyAlignment="0" applyProtection="0"/>
    <xf numFmtId="0" fontId="4" fillId="0" borderId="0" applyNumberFormat="0" applyFill="0" applyBorder="0" applyAlignment="0" applyProtection="0"/>
    <xf numFmtId="0" fontId="1" fillId="4" borderId="0" applyNumberFormat="0" applyBorder="0" applyAlignment="0" applyProtection="0"/>
    <xf numFmtId="0" fontId="1" fillId="3"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43" fontId="1" fillId="0" borderId="0" applyFont="0" applyFill="0" applyBorder="0" applyAlignment="0" applyProtection="0"/>
    <xf numFmtId="0" fontId="8" fillId="0" borderId="0"/>
    <xf numFmtId="43" fontId="8" fillId="0" borderId="0" applyFont="0" applyFill="0" applyBorder="0" applyAlignment="0" applyProtection="0"/>
  </cellStyleXfs>
  <cellXfs count="119">
    <xf numFmtId="0" fontId="0" fillId="0" borderId="0" xfId="0"/>
    <xf numFmtId="0" fontId="9" fillId="0" borderId="0" xfId="2" applyFont="1" applyBorder="1"/>
    <xf numFmtId="0" fontId="10" fillId="0" borderId="0" xfId="11" applyFont="1" applyBorder="1"/>
    <xf numFmtId="0" fontId="10" fillId="0" borderId="0" xfId="11" applyFont="1" applyBorder="1" applyAlignment="1">
      <alignment horizontal="right"/>
    </xf>
    <xf numFmtId="0" fontId="11" fillId="0" borderId="0" xfId="11" applyFont="1" applyBorder="1" applyAlignment="1">
      <alignment horizontal="right" readingOrder="1"/>
    </xf>
    <xf numFmtId="0" fontId="10" fillId="0" borderId="0" xfId="11" applyFont="1"/>
    <xf numFmtId="0" fontId="11" fillId="0" borderId="0" xfId="0" applyFont="1" applyAlignment="1">
      <alignment horizontal="left" wrapText="1"/>
    </xf>
    <xf numFmtId="0" fontId="10" fillId="0" borderId="0" xfId="0" applyFont="1" applyAlignment="1">
      <alignment horizontal="left" wrapText="1"/>
    </xf>
    <xf numFmtId="0" fontId="10" fillId="0" borderId="0" xfId="0" quotePrefix="1" applyFont="1" applyAlignment="1">
      <alignment horizontal="left" wrapText="1"/>
    </xf>
    <xf numFmtId="0" fontId="10" fillId="0" borderId="0" xfId="0" applyFont="1" applyAlignment="1">
      <alignment horizontal="right" wrapText="1"/>
    </xf>
    <xf numFmtId="0" fontId="10" fillId="0" borderId="0" xfId="0" applyFont="1"/>
    <xf numFmtId="3" fontId="10" fillId="0" borderId="0" xfId="0" applyNumberFormat="1" applyFont="1"/>
    <xf numFmtId="1" fontId="10" fillId="0" borderId="0" xfId="0" applyNumberFormat="1" applyFont="1"/>
    <xf numFmtId="3" fontId="10" fillId="0" borderId="0" xfId="0" applyNumberFormat="1" applyFont="1" applyFill="1"/>
    <xf numFmtId="1" fontId="10" fillId="0" borderId="0" xfId="0" applyNumberFormat="1" applyFont="1" applyFill="1"/>
    <xf numFmtId="166" fontId="10" fillId="0" borderId="0" xfId="10" applyNumberFormat="1" applyFont="1" applyAlignment="1">
      <alignment horizontal="right" wrapText="1"/>
    </xf>
    <xf numFmtId="0" fontId="10" fillId="0" borderId="0" xfId="0" applyFont="1" applyFill="1"/>
    <xf numFmtId="0" fontId="11" fillId="0" borderId="0" xfId="0" applyFont="1" applyFill="1" applyAlignment="1">
      <alignment horizontal="left" wrapText="1"/>
    </xf>
    <xf numFmtId="0" fontId="10" fillId="0" borderId="0" xfId="0" applyFont="1" applyAlignment="1">
      <alignment wrapText="1"/>
    </xf>
    <xf numFmtId="3" fontId="10" fillId="0" borderId="0" xfId="0" quotePrefix="1" applyNumberFormat="1" applyFont="1" applyAlignment="1">
      <alignment horizontal="right"/>
    </xf>
    <xf numFmtId="41" fontId="10" fillId="0" borderId="0" xfId="0" applyNumberFormat="1" applyFont="1" applyFill="1"/>
    <xf numFmtId="41" fontId="10" fillId="0" borderId="0" xfId="0" applyNumberFormat="1" applyFont="1"/>
    <xf numFmtId="3" fontId="10" fillId="0" borderId="0" xfId="0" applyNumberFormat="1" applyFont="1" applyBorder="1"/>
    <xf numFmtId="3" fontId="10" fillId="0" borderId="0" xfId="0" applyNumberFormat="1" applyFont="1" applyFill="1" applyBorder="1"/>
    <xf numFmtId="1" fontId="10" fillId="0" borderId="0" xfId="0" applyNumberFormat="1" applyFont="1" applyFill="1" applyBorder="1"/>
    <xf numFmtId="1" fontId="10" fillId="0" borderId="0" xfId="0" applyNumberFormat="1" applyFont="1" applyBorder="1"/>
    <xf numFmtId="0" fontId="10" fillId="0" borderId="0" xfId="0" applyFont="1" applyBorder="1"/>
    <xf numFmtId="0" fontId="10" fillId="0" borderId="0" xfId="0" applyFont="1" applyFill="1" applyBorder="1"/>
    <xf numFmtId="3" fontId="10" fillId="0" borderId="0" xfId="0" applyNumberFormat="1" applyFont="1" applyBorder="1" applyAlignment="1">
      <alignment horizontal="right"/>
    </xf>
    <xf numFmtId="0" fontId="10" fillId="0" borderId="0" xfId="0" applyNumberFormat="1" applyFont="1" applyFill="1" applyBorder="1"/>
    <xf numFmtId="0" fontId="10" fillId="0" borderId="0" xfId="0" applyFont="1" applyAlignment="1">
      <alignment horizontal="left"/>
    </xf>
    <xf numFmtId="3" fontId="10" fillId="0" borderId="0" xfId="0" applyNumberFormat="1" applyFont="1" applyFill="1" applyAlignment="1">
      <alignment horizontal="right" wrapText="1"/>
    </xf>
    <xf numFmtId="0" fontId="11" fillId="0" borderId="0" xfId="0" applyFont="1" applyAlignment="1">
      <alignment horizontal="right" wrapText="1"/>
    </xf>
    <xf numFmtId="167" fontId="10" fillId="0" borderId="0" xfId="0" applyNumberFormat="1" applyFont="1" applyBorder="1" applyAlignment="1">
      <alignment horizontal="right"/>
    </xf>
    <xf numFmtId="167" fontId="10" fillId="0" borderId="0" xfId="0" applyNumberFormat="1" applyFont="1" applyFill="1" applyAlignment="1">
      <alignment horizontal="right"/>
    </xf>
    <xf numFmtId="167" fontId="10" fillId="0" borderId="0" xfId="0" applyNumberFormat="1" applyFont="1" applyFill="1" applyBorder="1" applyAlignment="1">
      <alignment horizontal="right"/>
    </xf>
    <xf numFmtId="41" fontId="10" fillId="0" borderId="0" xfId="0" applyNumberFormat="1" applyFont="1" applyFill="1" applyBorder="1"/>
    <xf numFmtId="164" fontId="10" fillId="0" borderId="0" xfId="0" applyNumberFormat="1" applyFont="1" applyBorder="1"/>
    <xf numFmtId="167" fontId="10" fillId="0" borderId="0" xfId="0" applyNumberFormat="1" applyFont="1" applyBorder="1"/>
    <xf numFmtId="0" fontId="10" fillId="0" borderId="0" xfId="0" applyFont="1" applyAlignment="1">
      <alignment horizontal="right"/>
    </xf>
    <xf numFmtId="167" fontId="10" fillId="0" borderId="0" xfId="0" applyNumberFormat="1" applyFont="1" applyFill="1" applyBorder="1"/>
    <xf numFmtId="0" fontId="10" fillId="0" borderId="0" xfId="0" applyFont="1" applyBorder="1" applyAlignment="1">
      <alignment horizontal="right"/>
    </xf>
    <xf numFmtId="168" fontId="10" fillId="0" borderId="0" xfId="0" applyNumberFormat="1" applyFont="1" applyFill="1" applyBorder="1"/>
    <xf numFmtId="164" fontId="10" fillId="0" borderId="0" xfId="0" applyNumberFormat="1" applyFont="1" applyBorder="1" applyAlignment="1">
      <alignment horizontal="right"/>
    </xf>
    <xf numFmtId="167" fontId="10" fillId="0" borderId="0" xfId="10" applyNumberFormat="1" applyFont="1" applyFill="1" applyBorder="1" applyAlignment="1">
      <alignment horizontal="right"/>
    </xf>
    <xf numFmtId="167" fontId="10" fillId="0" borderId="0" xfId="10" applyNumberFormat="1" applyFont="1" applyFill="1" applyAlignment="1">
      <alignment horizontal="right"/>
    </xf>
    <xf numFmtId="165" fontId="10" fillId="0" borderId="0" xfId="0" applyNumberFormat="1" applyFont="1"/>
    <xf numFmtId="165" fontId="10" fillId="0" borderId="0" xfId="0" applyNumberFormat="1" applyFont="1" applyAlignment="1">
      <alignment horizontal="right"/>
    </xf>
    <xf numFmtId="165" fontId="10" fillId="0" borderId="0" xfId="0" applyNumberFormat="1" applyFont="1" applyAlignment="1">
      <alignment horizontal="right" wrapText="1"/>
    </xf>
    <xf numFmtId="164" fontId="10" fillId="0" borderId="0" xfId="0" applyNumberFormat="1" applyFont="1" applyAlignment="1">
      <alignment wrapText="1"/>
    </xf>
    <xf numFmtId="164" fontId="10" fillId="0" borderId="0" xfId="0" applyNumberFormat="1" applyFont="1" applyFill="1" applyAlignment="1">
      <alignment horizontal="right" wrapText="1"/>
    </xf>
    <xf numFmtId="164" fontId="10" fillId="0" borderId="0" xfId="0" applyNumberFormat="1" applyFont="1" applyAlignment="1">
      <alignment horizontal="right" wrapText="1"/>
    </xf>
    <xf numFmtId="44" fontId="10" fillId="0" borderId="0" xfId="0" applyNumberFormat="1" applyFont="1" applyAlignment="1">
      <alignment horizontal="right"/>
    </xf>
    <xf numFmtId="164" fontId="10" fillId="0" borderId="0" xfId="12" applyNumberFormat="1" applyFont="1" applyAlignment="1">
      <alignment wrapText="1"/>
    </xf>
    <xf numFmtId="1" fontId="10" fillId="0" borderId="0" xfId="0" applyNumberFormat="1" applyFont="1" applyAlignment="1">
      <alignment horizontal="right" wrapText="1"/>
    </xf>
    <xf numFmtId="1" fontId="10" fillId="0" borderId="0" xfId="0" applyNumberFormat="1" applyFont="1" applyFill="1" applyAlignment="1">
      <alignment horizontal="right" wrapText="1"/>
    </xf>
    <xf numFmtId="1" fontId="10" fillId="0" borderId="0" xfId="0" applyNumberFormat="1" applyFont="1" applyAlignment="1">
      <alignment wrapText="1"/>
    </xf>
    <xf numFmtId="41" fontId="10" fillId="0" borderId="0" xfId="0" applyNumberFormat="1" applyFont="1" applyFill="1" applyAlignment="1">
      <alignment horizontal="right"/>
    </xf>
    <xf numFmtId="0" fontId="11" fillId="0" borderId="4" xfId="0" applyFont="1" applyBorder="1" applyAlignment="1">
      <alignment horizontal="right" wrapText="1"/>
    </xf>
    <xf numFmtId="166" fontId="10" fillId="0" borderId="0" xfId="12" applyNumberFormat="1" applyFont="1" applyFill="1"/>
    <xf numFmtId="166" fontId="10" fillId="0" borderId="0" xfId="0" applyNumberFormat="1" applyFont="1" applyFill="1"/>
    <xf numFmtId="166" fontId="10" fillId="0" borderId="0" xfId="12" applyNumberFormat="1" applyFont="1" applyFill="1" applyAlignment="1">
      <alignment horizontal="right"/>
    </xf>
    <xf numFmtId="3" fontId="10" fillId="0" borderId="0" xfId="0" quotePrefix="1" applyNumberFormat="1" applyFont="1" applyBorder="1" applyAlignment="1">
      <alignment horizontal="right"/>
    </xf>
    <xf numFmtId="3" fontId="10" fillId="0" borderId="4" xfId="0" applyNumberFormat="1" applyFont="1" applyBorder="1"/>
    <xf numFmtId="3" fontId="10" fillId="0" borderId="4" xfId="0" applyNumberFormat="1" applyFont="1" applyFill="1" applyBorder="1"/>
    <xf numFmtId="0" fontId="10" fillId="0" borderId="4" xfId="0" applyFont="1" applyBorder="1"/>
    <xf numFmtId="1" fontId="10" fillId="0" borderId="4" xfId="0" applyNumberFormat="1" applyFont="1" applyBorder="1"/>
    <xf numFmtId="1" fontId="10" fillId="0" borderId="4" xfId="0" applyNumberFormat="1" applyFont="1" applyFill="1" applyBorder="1"/>
    <xf numFmtId="0" fontId="10" fillId="0" borderId="0" xfId="11" applyFont="1" applyBorder="1" applyAlignment="1">
      <alignment wrapText="1"/>
    </xf>
    <xf numFmtId="0" fontId="10" fillId="0" borderId="0" xfId="11" applyFont="1" applyBorder="1" applyAlignment="1">
      <alignment horizontal="right" wrapText="1"/>
    </xf>
    <xf numFmtId="0" fontId="11" fillId="0" borderId="0" xfId="11" applyFont="1" applyBorder="1" applyAlignment="1">
      <alignment horizontal="right" wrapText="1"/>
    </xf>
    <xf numFmtId="0" fontId="10" fillId="0" borderId="0" xfId="11" applyFont="1" applyAlignment="1">
      <alignment wrapText="1"/>
    </xf>
    <xf numFmtId="41" fontId="10" fillId="0" borderId="0" xfId="0" applyNumberFormat="1" applyFont="1" applyFill="1" applyAlignment="1">
      <alignment horizontal="right" wrapText="1"/>
    </xf>
    <xf numFmtId="166" fontId="10" fillId="0" borderId="0" xfId="10" applyNumberFormat="1" applyFont="1"/>
    <xf numFmtId="166" fontId="10" fillId="0" borderId="0" xfId="10" applyNumberFormat="1" applyFont="1" applyFill="1"/>
    <xf numFmtId="166" fontId="10" fillId="0" borderId="0" xfId="10" quotePrefix="1" applyNumberFormat="1" applyFont="1" applyAlignment="1">
      <alignment horizontal="right"/>
    </xf>
    <xf numFmtId="166" fontId="10" fillId="0" borderId="4" xfId="10" applyNumberFormat="1" applyFont="1" applyBorder="1"/>
    <xf numFmtId="41" fontId="10" fillId="0" borderId="0" xfId="0" applyNumberFormat="1" applyFont="1" applyAlignment="1">
      <alignment horizontal="right"/>
    </xf>
    <xf numFmtId="166" fontId="10" fillId="0" borderId="0" xfId="12" applyNumberFormat="1" applyFont="1"/>
    <xf numFmtId="166" fontId="10" fillId="0" borderId="0" xfId="12" applyNumberFormat="1" applyFont="1" applyAlignment="1">
      <alignment horizontal="right"/>
    </xf>
    <xf numFmtId="164" fontId="10" fillId="0" borderId="0" xfId="12" applyNumberFormat="1" applyFont="1" applyFill="1"/>
    <xf numFmtId="164" fontId="10" fillId="0" borderId="0" xfId="12" applyNumberFormat="1" applyFont="1" applyFill="1" applyAlignment="1">
      <alignment horizontal="right"/>
    </xf>
    <xf numFmtId="164" fontId="10" fillId="0" borderId="0" xfId="0" applyNumberFormat="1" applyFont="1" applyFill="1" applyAlignment="1">
      <alignment horizontal="right"/>
    </xf>
    <xf numFmtId="1" fontId="10" fillId="0" borderId="0" xfId="12" applyNumberFormat="1" applyFont="1" applyFill="1" applyAlignment="1">
      <alignment horizontal="right" wrapText="1"/>
    </xf>
    <xf numFmtId="164" fontId="10" fillId="0" borderId="0" xfId="12" applyNumberFormat="1" applyFont="1" applyFill="1" applyAlignment="1">
      <alignment wrapText="1"/>
    </xf>
    <xf numFmtId="164" fontId="10" fillId="0" borderId="0" xfId="12" applyNumberFormat="1" applyFont="1" applyFill="1" applyAlignment="1">
      <alignment horizontal="right" wrapText="1"/>
    </xf>
    <xf numFmtId="164" fontId="10" fillId="0" borderId="0" xfId="0" applyNumberFormat="1" applyFont="1" applyFill="1" applyAlignment="1">
      <alignment wrapText="1"/>
    </xf>
    <xf numFmtId="164" fontId="10" fillId="0" borderId="0" xfId="12" applyNumberFormat="1" applyFont="1" applyAlignment="1">
      <alignment horizontal="right" wrapText="1"/>
    </xf>
    <xf numFmtId="41" fontId="10" fillId="0" borderId="0" xfId="12" applyNumberFormat="1" applyFont="1"/>
    <xf numFmtId="41" fontId="10" fillId="0" borderId="0" xfId="12" applyNumberFormat="1" applyFont="1" applyAlignment="1">
      <alignment horizontal="right"/>
    </xf>
    <xf numFmtId="0" fontId="12" fillId="0" borderId="0" xfId="2" applyFont="1" applyBorder="1"/>
    <xf numFmtId="0" fontId="11" fillId="0" borderId="0" xfId="0" applyFont="1" applyFill="1" applyAlignment="1">
      <alignment horizontal="left" vertical="top" wrapText="1"/>
    </xf>
    <xf numFmtId="0" fontId="11" fillId="0" borderId="0" xfId="0" applyFont="1" applyAlignment="1">
      <alignment horizontal="left" vertical="top" wrapText="1"/>
    </xf>
    <xf numFmtId="0" fontId="10" fillId="0" borderId="0" xfId="0" applyFont="1" applyAlignment="1"/>
    <xf numFmtId="0" fontId="11" fillId="0" borderId="0" xfId="0" applyFont="1" applyAlignment="1">
      <alignment wrapText="1"/>
    </xf>
    <xf numFmtId="3" fontId="10" fillId="0" borderId="0" xfId="12" applyNumberFormat="1" applyFont="1"/>
    <xf numFmtId="1" fontId="10" fillId="0" borderId="0" xfId="0" applyNumberFormat="1" applyFont="1" applyFill="1" applyAlignment="1">
      <alignment wrapText="1"/>
    </xf>
    <xf numFmtId="166" fontId="10" fillId="0" borderId="0" xfId="0" applyNumberFormat="1" applyFont="1"/>
    <xf numFmtId="41" fontId="10" fillId="0" borderId="0" xfId="0" applyNumberFormat="1" applyFont="1" applyFill="1" applyAlignment="1">
      <alignment wrapText="1"/>
    </xf>
    <xf numFmtId="3" fontId="10" fillId="0" borderId="0" xfId="0" applyNumberFormat="1" applyFont="1" applyFill="1" applyBorder="1" applyAlignment="1">
      <alignment horizontal="right" wrapText="1"/>
    </xf>
    <xf numFmtId="3" fontId="10" fillId="0" borderId="4" xfId="0" applyNumberFormat="1" applyFont="1" applyFill="1" applyBorder="1" applyAlignment="1">
      <alignment horizontal="right" wrapText="1"/>
    </xf>
    <xf numFmtId="3" fontId="10" fillId="0" borderId="0" xfId="10" applyNumberFormat="1" applyFont="1" applyFill="1" applyBorder="1" applyAlignment="1">
      <alignment horizontal="right"/>
    </xf>
    <xf numFmtId="3" fontId="10" fillId="0" borderId="0" xfId="10" applyNumberFormat="1" applyFont="1" applyFill="1" applyAlignment="1">
      <alignment horizontal="right"/>
    </xf>
    <xf numFmtId="41" fontId="10" fillId="0" borderId="4" xfId="0" applyNumberFormat="1" applyFont="1" applyFill="1" applyBorder="1" applyAlignment="1">
      <alignment horizontal="right"/>
    </xf>
    <xf numFmtId="41" fontId="10" fillId="0" borderId="4" xfId="0" applyNumberFormat="1" applyFont="1" applyFill="1" applyBorder="1"/>
    <xf numFmtId="0" fontId="10" fillId="0" borderId="0" xfId="0" applyFont="1" applyAlignment="1">
      <alignment vertical="center"/>
    </xf>
    <xf numFmtId="0" fontId="10" fillId="0" borderId="0" xfId="11" applyFont="1" applyFill="1" applyAlignment="1" applyProtection="1">
      <alignment horizontal="right" wrapText="1"/>
    </xf>
    <xf numFmtId="0" fontId="10" fillId="0" borderId="5" xfId="11" applyFont="1" applyFill="1" applyBorder="1" applyAlignment="1" applyProtection="1">
      <alignment horizontal="right" wrapText="1"/>
    </xf>
    <xf numFmtId="0" fontId="10" fillId="0" borderId="0" xfId="0" applyFont="1" applyFill="1" applyAlignment="1">
      <alignment horizontal="right" wrapText="1"/>
    </xf>
    <xf numFmtId="164" fontId="10" fillId="0" borderId="0" xfId="0" applyNumberFormat="1" applyFont="1"/>
    <xf numFmtId="165" fontId="10" fillId="0" borderId="0" xfId="0" applyNumberFormat="1" applyFont="1" applyFill="1"/>
    <xf numFmtId="165" fontId="10" fillId="0" borderId="4" xfId="0" applyNumberFormat="1" applyFont="1" applyBorder="1"/>
    <xf numFmtId="169" fontId="10" fillId="0" borderId="0" xfId="0" applyNumberFormat="1" applyFont="1" applyFill="1" applyBorder="1" applyAlignment="1">
      <alignment horizontal="right"/>
    </xf>
    <xf numFmtId="0" fontId="10" fillId="0" borderId="0" xfId="11" applyFont="1" applyAlignment="1">
      <alignment horizontal="right" wrapText="1"/>
    </xf>
    <xf numFmtId="0" fontId="11" fillId="0" borderId="0" xfId="0" applyFont="1"/>
    <xf numFmtId="0" fontId="11" fillId="0" borderId="0" xfId="0" applyFont="1" applyAlignment="1">
      <alignment horizontal="right"/>
    </xf>
    <xf numFmtId="164" fontId="10" fillId="0" borderId="0" xfId="0" applyNumberFormat="1" applyFont="1" applyAlignment="1"/>
    <xf numFmtId="0" fontId="10" fillId="0" borderId="0" xfId="0" applyFont="1" applyAlignment="1">
      <alignment horizontal="left" vertical="top"/>
    </xf>
    <xf numFmtId="0" fontId="11" fillId="0" borderId="0" xfId="0" applyFont="1" applyAlignment="1">
      <alignment horizontal="left" vertical="top"/>
    </xf>
  </cellXfs>
  <cellStyles count="13">
    <cellStyle name="20% - Accent3" xfId="6" builtinId="38" customBuiltin="1"/>
    <cellStyle name="40% - Accent3" xfId="7" builtinId="39" customBuiltin="1"/>
    <cellStyle name="60% - Accent3" xfId="8" builtinId="40" customBuiltin="1"/>
    <cellStyle name="60% - Accent4" xfId="9" builtinId="44" customBuiltin="1"/>
    <cellStyle name="Comma" xfId="10" builtinId="3"/>
    <cellStyle name="Comma 2" xfId="12" xr:uid="{00000000-0005-0000-0000-000005000000}"/>
    <cellStyle name="Heading 1" xfId="2" builtinId="16" customBuiltin="1"/>
    <cellStyle name="Heading 2" xfId="3" builtinId="17" customBuiltin="1"/>
    <cellStyle name="Heading 3" xfId="4" builtinId="18" customBuiltin="1"/>
    <cellStyle name="Heading 4" xfId="5" builtinId="19" customBuiltin="1"/>
    <cellStyle name="Normal" xfId="0" builtinId="0"/>
    <cellStyle name="Normal 2" xfId="11" xr:uid="{00000000-0005-0000-0000-00000B000000}"/>
    <cellStyle name="Title" xfId="1" builtinId="15" customBuiltin="1"/>
  </cellStyles>
  <dxfs count="471">
    <dxf>
      <font>
        <strike val="0"/>
        <outline val="0"/>
        <shadow val="0"/>
        <u val="none"/>
        <vertAlign val="baseline"/>
        <color auto="1"/>
        <name val="Arial"/>
        <family val="2"/>
      </font>
    </dxf>
    <dxf>
      <font>
        <strike val="0"/>
        <outline val="0"/>
        <shadow val="0"/>
        <u val="none"/>
        <vertAlign val="baseline"/>
        <color auto="1"/>
        <name val="Arial"/>
        <family val="2"/>
      </font>
    </dxf>
    <dxf>
      <font>
        <b val="0"/>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strike val="0"/>
        <outline val="0"/>
        <shadow val="0"/>
        <u val="none"/>
        <vertAlign val="baseline"/>
        <color auto="1"/>
        <name val="Arial"/>
        <family val="2"/>
      </font>
    </dxf>
    <dxf>
      <font>
        <b/>
        <strike val="0"/>
        <outline val="0"/>
        <shadow val="0"/>
        <u val="none"/>
        <vertAlign val="baseline"/>
        <color auto="1"/>
        <name val="Arial"/>
        <family val="2"/>
      </font>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numFmt numFmtId="166" formatCode="_-* #,##0_-;\-* #,##0_-;_-* &quot;-&quot;??_-;_-@_-"/>
    </dxf>
    <dxf>
      <font>
        <strike val="0"/>
        <outline val="0"/>
        <shadow val="0"/>
        <u val="none"/>
        <vertAlign val="baseline"/>
        <color auto="1"/>
        <name val="Arial"/>
        <family val="2"/>
      </font>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166" formatCode="_-* #,##0_-;\-* #,##0_-;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6" formatCode="_-* #,##0_-;\-* #,##0_-;_-* &quot;-&quot;??_-;_-@_-"/>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vertical="bottom" textRotation="0" wrapText="1" indent="0" justifyLastLine="0" shrinkToFit="0" readingOrder="0"/>
    </dxf>
    <dxf>
      <font>
        <b/>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none">
          <fgColor indexed="64"/>
          <bgColor indexed="65"/>
        </patternFill>
      </fill>
      <alignmen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alignmen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0" indent="0" justifyLastLine="0" shrinkToFit="0" readingOrder="0"/>
    </dxf>
    <dxf>
      <font>
        <strike val="0"/>
        <outline val="0"/>
        <shadow val="0"/>
        <u val="none"/>
        <vertAlign val="baseline"/>
        <color auto="1"/>
        <name val="Arial"/>
        <family val="2"/>
      </font>
      <alignment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strike val="0"/>
        <outline val="0"/>
        <shadow val="0"/>
        <u val="none"/>
        <vertAlign val="baseline"/>
        <color auto="1"/>
        <name val="Arial"/>
        <family val="2"/>
      </font>
      <alignment vertical="bottom" textRotation="0" wrapText="0" indent="0" justifyLastLine="0" shrinkToFit="0" readingOrder="0"/>
    </dxf>
    <dxf>
      <font>
        <strike val="0"/>
        <outline val="0"/>
        <shadow val="0"/>
        <u val="none"/>
        <vertAlign val="baseline"/>
        <color auto="1"/>
        <name val="Arial"/>
        <family val="2"/>
      </font>
      <alignment vertical="bottom" textRotation="0" wrapText="0" indent="0" justifyLastLine="0" shrinkToFit="0" readingOrder="0"/>
    </dxf>
    <dxf>
      <font>
        <strike val="0"/>
        <outline val="0"/>
        <shadow val="0"/>
        <u val="none"/>
        <vertAlign val="baseline"/>
        <color auto="1"/>
        <name val="Arial"/>
        <family val="2"/>
      </font>
      <alignment horizontal="general" vertical="bottom" textRotation="0" wrapText="1" indent="0" justifyLastLine="0" shrinkToFit="0" readingOrder="0"/>
    </dxf>
    <dxf>
      <font>
        <strike val="0"/>
        <outline val="0"/>
        <shadow val="0"/>
        <u val="none"/>
        <vertAlign val="baseline"/>
        <color auto="1"/>
        <name val="Arial"/>
        <family val="2"/>
      </font>
      <alignment horizontal="right" vertical="bottom" textRotation="0" wrapText="0" indent="0" justifyLastLine="0" shrinkToFit="0" readingOrder="0"/>
    </dxf>
  </dxfs>
  <tableStyles count="0" defaultTableStyle="TableStyleMedium2" defaultPivotStyle="PivotStyleLight16"/>
  <colors>
    <mruColors>
      <color rgb="FFA7D5C0"/>
      <color rgb="FFC0FAF3"/>
      <color rgb="FF81F7D8"/>
      <color rgb="FF45E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8" displayName="Table18" ref="A2:D26" totalsRowShown="0" headerRowDxfId="466" dataDxfId="465">
  <autoFilter ref="A2:D26" xr:uid="{00000000-0009-0000-0100-000011000000}">
    <filterColumn colId="0" hiddenButton="1"/>
    <filterColumn colId="1" hiddenButton="1"/>
    <filterColumn colId="2" hiddenButton="1"/>
    <filterColumn colId="3" hiddenButton="1"/>
  </autoFilter>
  <tableColumns count="4">
    <tableColumn id="1" xr3:uid="{00000000-0010-0000-0000-000001000000}" name="Worksheet number" dataDxfId="470"/>
    <tableColumn id="2" xr3:uid="{00000000-0010-0000-0000-000002000000}" name="Worksheet title" dataDxfId="469"/>
    <tableColumn id="3" xr3:uid="{00000000-0010-0000-0000-000003000000}" name="Date this data was first published " dataDxfId="468"/>
    <tableColumn id="4" xr3:uid="{00000000-0010-0000-0000-000004000000}" name="Next publication date" dataDxfId="467"/>
  </tableColumns>
  <tableStyleInfo name="TableStyleLight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9000000}" name="Table141321223689" displayName="Table141321223689" ref="A4:W23" totalsRowShown="0" headerRowDxfId="154" dataDxfId="153">
  <autoFilter ref="A4:W23"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0900-000001000000}" name="Year" dataDxfId="177"/>
    <tableColumn id="2" xr3:uid="{00000000-0010-0000-0900-000002000000}" name="2000" dataDxfId="176"/>
    <tableColumn id="3" xr3:uid="{00000000-0010-0000-0900-000003000000}" name="2001" dataDxfId="175"/>
    <tableColumn id="4" xr3:uid="{00000000-0010-0000-0900-000004000000}" name="2002 [note6]" dataDxfId="174" dataCellStyle="Comma"/>
    <tableColumn id="9" xr3:uid="{00000000-0010-0000-0900-000009000000}" name="2003" dataDxfId="173" dataCellStyle="Comma"/>
    <tableColumn id="8" xr3:uid="{00000000-0010-0000-0900-000008000000}" name="2004" dataDxfId="172" dataCellStyle="Comma"/>
    <tableColumn id="21" xr3:uid="{00000000-0010-0000-0900-000015000000}" name="2005" dataDxfId="171"/>
    <tableColumn id="22" xr3:uid="{00000000-0010-0000-0900-000016000000}" name="2006" dataDxfId="170"/>
    <tableColumn id="23" xr3:uid="{00000000-0010-0000-0900-000017000000}" name="2007" dataDxfId="169"/>
    <tableColumn id="24" xr3:uid="{00000000-0010-0000-0900-000018000000}" name="2008" dataDxfId="168"/>
    <tableColumn id="25" xr3:uid="{00000000-0010-0000-0900-000019000000}" name="2009" dataDxfId="167"/>
    <tableColumn id="26" xr3:uid="{00000000-0010-0000-0900-00001A000000}" name="2010" dataDxfId="166"/>
    <tableColumn id="27" xr3:uid="{00000000-0010-0000-0900-00001B000000}" name="2011" dataDxfId="165"/>
    <tableColumn id="28" xr3:uid="{00000000-0010-0000-0900-00001C000000}" name="2012" dataDxfId="164"/>
    <tableColumn id="29" xr3:uid="{00000000-0010-0000-0900-00001D000000}" name="2013" dataDxfId="163"/>
    <tableColumn id="30" xr3:uid="{00000000-0010-0000-0900-00001E000000}" name="2014" dataDxfId="162"/>
    <tableColumn id="31" xr3:uid="{00000000-0010-0000-0900-00001F000000}" name="2015" dataDxfId="161"/>
    <tableColumn id="32" xr3:uid="{00000000-0010-0000-0900-000020000000}" name="2016" dataDxfId="160"/>
    <tableColumn id="33" xr3:uid="{00000000-0010-0000-0900-000021000000}" name="2017" dataDxfId="159"/>
    <tableColumn id="34" xr3:uid="{00000000-0010-0000-0900-000022000000}" name="2018" dataDxfId="158"/>
    <tableColumn id="35" xr3:uid="{00000000-0010-0000-0900-000023000000}" name="2019" dataDxfId="157"/>
    <tableColumn id="36" xr3:uid="{00000000-0010-0000-0900-000024000000}" name="2020" dataDxfId="156"/>
    <tableColumn id="5" xr3:uid="{00000000-0010-0000-0900-000005000000}" name="2021" dataDxfId="155"/>
  </tableColumns>
  <tableStyleInfo name="TableStyleLight1"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A000000}" name="Table14132122368910" displayName="Table14132122368910" ref="A4:AA69" totalsRowShown="0" headerRowDxfId="179" dataDxfId="178">
  <autoFilter ref="A4:AA69"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00000000-0010-0000-0A00-000001000000}" name="Year" dataDxfId="206"/>
    <tableColumn id="2" xr3:uid="{00000000-0010-0000-0A00-000002000000}" name="1996" dataDxfId="205"/>
    <tableColumn id="3" xr3:uid="{00000000-0010-0000-0A00-000003000000}" name="1997" dataDxfId="204"/>
    <tableColumn id="4" xr3:uid="{00000000-0010-0000-0A00-000004000000}" name="1998" dataDxfId="203" dataCellStyle="Comma"/>
    <tableColumn id="9" xr3:uid="{00000000-0010-0000-0A00-000009000000}" name="1999" dataDxfId="202" dataCellStyle="Comma"/>
    <tableColumn id="8" xr3:uid="{00000000-0010-0000-0A00-000008000000}" name="2000" dataDxfId="201" dataCellStyle="Comma"/>
    <tableColumn id="21" xr3:uid="{00000000-0010-0000-0A00-000015000000}" name="2001" dataDxfId="200"/>
    <tableColumn id="22" xr3:uid="{00000000-0010-0000-0A00-000016000000}" name="2002" dataDxfId="199"/>
    <tableColumn id="23" xr3:uid="{00000000-0010-0000-0A00-000017000000}" name="2003" dataDxfId="198"/>
    <tableColumn id="24" xr3:uid="{00000000-0010-0000-0A00-000018000000}" name="2004" dataDxfId="197"/>
    <tableColumn id="25" xr3:uid="{00000000-0010-0000-0A00-000019000000}" name="2005" dataDxfId="196"/>
    <tableColumn id="26" xr3:uid="{00000000-0010-0000-0A00-00001A000000}" name="2006" dataDxfId="195"/>
    <tableColumn id="27" xr3:uid="{00000000-0010-0000-0A00-00001B000000}" name="2007" dataDxfId="194"/>
    <tableColumn id="28" xr3:uid="{00000000-0010-0000-0A00-00001C000000}" name="2008" dataDxfId="193"/>
    <tableColumn id="29" xr3:uid="{00000000-0010-0000-0A00-00001D000000}" name="2009" dataDxfId="192"/>
    <tableColumn id="30" xr3:uid="{00000000-0010-0000-0A00-00001E000000}" name="2010" dataDxfId="191"/>
    <tableColumn id="31" xr3:uid="{00000000-0010-0000-0A00-00001F000000}" name="2011" dataDxfId="190"/>
    <tableColumn id="32" xr3:uid="{00000000-0010-0000-0A00-000020000000}" name="2012" dataDxfId="189"/>
    <tableColumn id="33" xr3:uid="{00000000-0010-0000-0A00-000021000000}" name="2013" dataDxfId="188"/>
    <tableColumn id="34" xr3:uid="{00000000-0010-0000-0A00-000022000000}" name="2014" dataDxfId="187"/>
    <tableColumn id="35" xr3:uid="{00000000-0010-0000-0A00-000023000000}" name="2015" dataDxfId="186"/>
    <tableColumn id="36" xr3:uid="{00000000-0010-0000-0A00-000024000000}" name="2016" dataDxfId="185"/>
    <tableColumn id="5" xr3:uid="{00000000-0010-0000-0A00-000005000000}" name="2017" dataDxfId="184"/>
    <tableColumn id="6" xr3:uid="{00000000-0010-0000-0A00-000006000000}" name="2018" dataDxfId="183"/>
    <tableColumn id="7" xr3:uid="{00000000-0010-0000-0A00-000007000000}" name="2019" dataDxfId="182"/>
    <tableColumn id="10" xr3:uid="{00000000-0010-0000-0A00-00000A000000}" name="2020" dataDxfId="181"/>
    <tableColumn id="11" xr3:uid="{00000000-0010-0000-0A00-00000B000000}" name="2021" dataDxfId="180"/>
  </tableColumns>
  <tableStyleInfo name="TableStyleLight1"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Table141312" displayName="Table141312" ref="A4:D30" totalsRowShown="0" headerRowDxfId="208" dataDxfId="207">
  <autoFilter ref="A4:D30" xr:uid="{00000000-0009-0000-0100-00000B000000}">
    <filterColumn colId="0" hiddenButton="1"/>
    <filterColumn colId="1" hiddenButton="1"/>
    <filterColumn colId="2" hiddenButton="1"/>
    <filterColumn colId="3" hiddenButton="1"/>
  </autoFilter>
  <tableColumns count="4">
    <tableColumn id="1" xr3:uid="{00000000-0010-0000-0B00-000001000000}" name="Year" dataDxfId="212"/>
    <tableColumn id="2" xr3:uid="{00000000-0010-0000-0B00-000002000000}" name="Foreign airports served [note11]" dataDxfId="211"/>
    <tableColumn id="3" xr3:uid="{00000000-0010-0000-0B00-000003000000}" name="Routes [note12]" dataDxfId="210"/>
    <tableColumn id="4" xr3:uid="{00000000-0010-0000-0B00-000004000000}" name="Passengers on scheduled services (thousands)" dataDxfId="209" dataCellStyle="Comma"/>
  </tableColumns>
  <tableStyleInfo name="TableStyleLight1"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C000000}" name="Table120" displayName="Table120" ref="A4:D67" totalsRowShown="0" headerRowDxfId="214" dataDxfId="213">
  <autoFilter ref="A4:D67" xr:uid="{00000000-0009-0000-0100-000013000000}">
    <filterColumn colId="0" hiddenButton="1"/>
    <filterColumn colId="1" hiddenButton="1"/>
    <filterColumn colId="2" hiddenButton="1"/>
    <filterColumn colId="3" hiddenButton="1"/>
  </autoFilter>
  <tableColumns count="4">
    <tableColumn id="1" xr3:uid="{00000000-0010-0000-0C00-000001000000}" name="Country" dataDxfId="218"/>
    <tableColumn id="2" xr3:uid="{00000000-0010-0000-0C00-000002000000}" name="Scheduled" dataDxfId="217"/>
    <tableColumn id="3" xr3:uid="{00000000-0010-0000-0C00-000003000000}" name="Charter" dataDxfId="216"/>
    <tableColumn id="4" xr3:uid="{00000000-0010-0000-0C00-000004000000}" name="Total" dataDxfId="215" dataCellStyle="Comma">
      <calculatedColumnFormula>SUM(Table120[[#This Row],[Scheduled]:[Charter]])</calculatedColumnFormula>
    </tableColumn>
  </tableColumns>
  <tableStyleInfo name="TableStyleLight1"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Table12014" displayName="Table12014" ref="A4:D14" totalsRowShown="0" headerRowDxfId="220" dataDxfId="219">
  <autoFilter ref="A4:D14" xr:uid="{00000000-0009-0000-0100-00000D000000}">
    <filterColumn colId="0" hiddenButton="1"/>
    <filterColumn colId="1" hiddenButton="1"/>
    <filterColumn colId="2" hiddenButton="1"/>
    <filterColumn colId="3" hiddenButton="1"/>
  </autoFilter>
  <tableColumns count="4">
    <tableColumn id="1" xr3:uid="{00000000-0010-0000-0D00-000001000000}" name="Country" dataDxfId="224"/>
    <tableColumn id="2" xr3:uid="{00000000-0010-0000-0D00-000002000000}" name="Scheduled" dataDxfId="223"/>
    <tableColumn id="3" xr3:uid="{00000000-0010-0000-0D00-000003000000}" name="Charter" dataDxfId="222"/>
    <tableColumn id="4" xr3:uid="{00000000-0010-0000-0D00-000004000000}" name="Total" dataDxfId="221" dataCellStyle="Comma"/>
  </tableColumns>
  <tableStyleInfo name="TableStyleLight1"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E000000}" name="Table1201415" displayName="Table1201415" ref="A4:I32" totalsRowShown="0" headerRowDxfId="226" dataDxfId="225">
  <autoFilter ref="A4:I32"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E00-000001000000}" name="Country" dataDxfId="235"/>
    <tableColumn id="2" xr3:uid="{00000000-0010-0000-0E00-000002000000}" name="Other Scottish airports" dataDxfId="234"/>
    <tableColumn id="3" xr3:uid="{00000000-0010-0000-0E00-000003000000}" name="Other UK airports [note14]" dataDxfId="233"/>
    <tableColumn id="4" xr3:uid="{00000000-0010-0000-0E00-000004000000}" name="UK offshore" dataDxfId="232" dataCellStyle="Comma"/>
    <tableColumn id="6" xr3:uid="{00000000-0010-0000-0E00-000006000000}" name="Eire" dataDxfId="231"/>
    <tableColumn id="7" xr3:uid="{00000000-0010-0000-0E00-000007000000}" name="Europe" dataDxfId="230"/>
    <tableColumn id="8" xr3:uid="{00000000-0010-0000-0E00-000008000000}" name="North America" dataDxfId="229"/>
    <tableColumn id="9" xr3:uid="{00000000-0010-0000-0E00-000009000000}" name="Rest of world" dataDxfId="228"/>
    <tableColumn id="10" xr3:uid="{00000000-0010-0000-0E00-00000A000000}" name="Total" dataDxfId="227"/>
  </tableColumns>
  <tableStyleInfo name="TableStyleLight1"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e120141516" displayName="Table120141516" ref="A4:H22" totalsRowShown="0" headerRowDxfId="237" dataDxfId="236">
  <autoFilter ref="A4:H22"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F00-000001000000}" name="Country" dataDxfId="245"/>
    <tableColumn id="2" xr3:uid="{00000000-0010-0000-0F00-000002000000}" name="Scheduled (International / UK Offshore)" dataDxfId="244"/>
    <tableColumn id="3" xr3:uid="{00000000-0010-0000-0F00-000003000000}" name="Charter (International / UK Offshore)" dataDxfId="243"/>
    <tableColumn id="4" xr3:uid="{00000000-0010-0000-0F00-000004000000}" name="Total (International / UK Offshore)" dataDxfId="242" dataCellStyle="Comma"/>
    <tableColumn id="6" xr3:uid="{00000000-0010-0000-0F00-000006000000}" name="Scheduled (Domestic) [note15]" dataDxfId="241" dataCellStyle="Comma 2"/>
    <tableColumn id="7" xr3:uid="{00000000-0010-0000-0F00-000007000000}" name="Charter (Domestic) [note15]" dataDxfId="240"/>
    <tableColumn id="8" xr3:uid="{00000000-0010-0000-0F00-000008000000}" name="Total (Domestic) [note15]" dataDxfId="239"/>
    <tableColumn id="9" xr3:uid="{00000000-0010-0000-0F00-000009000000}" name="Total (all passengers) [note16]" dataDxfId="238"/>
  </tableColumns>
  <tableStyleInfo name="TableStyleLight1"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0000000}" name="Table14521" displayName="Table14521" ref="A4:AD24" totalsRowShown="0" headerRowDxfId="247" dataDxfId="246">
  <autoFilter ref="A4:AD24"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sortState xmlns:xlrd2="http://schemas.microsoft.com/office/spreadsheetml/2017/richdata2" ref="A6:AC27">
    <sortCondition descending="1" ref="AC5:AC27"/>
  </sortState>
  <tableColumns count="30">
    <tableColumn id="1" xr3:uid="{00000000-0010-0000-1000-000001000000}" name="Year" dataDxfId="277"/>
    <tableColumn id="2" xr3:uid="{00000000-0010-0000-1000-000002000000}" name="1993" dataDxfId="276"/>
    <tableColumn id="3" xr3:uid="{00000000-0010-0000-1000-000003000000}" name="1994" dataDxfId="275"/>
    <tableColumn id="4" xr3:uid="{00000000-0010-0000-1000-000004000000}" name="1995" dataDxfId="274" dataCellStyle="Comma"/>
    <tableColumn id="9" xr3:uid="{00000000-0010-0000-1000-000009000000}" name="1996" dataDxfId="273" dataCellStyle="Comma"/>
    <tableColumn id="8" xr3:uid="{00000000-0010-0000-1000-000008000000}" name="1997" dataDxfId="272" dataCellStyle="Comma"/>
    <tableColumn id="7" xr3:uid="{00000000-0010-0000-1000-000007000000}" name="1998" dataDxfId="271" dataCellStyle="Comma"/>
    <tableColumn id="6" xr3:uid="{00000000-0010-0000-1000-000006000000}" name="1999" dataDxfId="270" dataCellStyle="Comma"/>
    <tableColumn id="5" xr3:uid="{00000000-0010-0000-1000-000005000000}" name="2000" dataDxfId="269" dataCellStyle="Comma"/>
    <tableColumn id="10" xr3:uid="{00000000-0010-0000-1000-00000A000000}" name="2001 [note20]" dataDxfId="268" dataCellStyle="Comma"/>
    <tableColumn id="11" xr3:uid="{00000000-0010-0000-1000-00000B000000}" name="2002" dataDxfId="267" dataCellStyle="Comma"/>
    <tableColumn id="12" xr3:uid="{00000000-0010-0000-1000-00000C000000}" name="2003" dataDxfId="266" dataCellStyle="Comma"/>
    <tableColumn id="13" xr3:uid="{00000000-0010-0000-1000-00000D000000}" name="2004" dataDxfId="265" dataCellStyle="Comma"/>
    <tableColumn id="14" xr3:uid="{00000000-0010-0000-1000-00000E000000}" name="2005" dataDxfId="264" dataCellStyle="Comma"/>
    <tableColumn id="15" xr3:uid="{00000000-0010-0000-1000-00000F000000}" name="2006" dataDxfId="263" dataCellStyle="Comma"/>
    <tableColumn id="16" xr3:uid="{00000000-0010-0000-1000-000010000000}" name="2007" dataDxfId="262" dataCellStyle="Comma"/>
    <tableColumn id="17" xr3:uid="{00000000-0010-0000-1000-000011000000}" name="2008" dataDxfId="261" dataCellStyle="Comma"/>
    <tableColumn id="18" xr3:uid="{00000000-0010-0000-1000-000012000000}" name="2009" dataDxfId="260" dataCellStyle="Comma"/>
    <tableColumn id="19" xr3:uid="{00000000-0010-0000-1000-000013000000}" name="2010" dataDxfId="259" dataCellStyle="Comma"/>
    <tableColumn id="20" xr3:uid="{00000000-0010-0000-1000-000014000000}" name="2011" dataDxfId="258" dataCellStyle="Comma">
      <calculatedColumnFormula>SUM(Table14521[[#This Row],[1993]:[2010]])</calculatedColumnFormula>
    </tableColumn>
    <tableColumn id="21" xr3:uid="{00000000-0010-0000-1000-000015000000}" name="2012" dataDxfId="257" dataCellStyle="Comma"/>
    <tableColumn id="22" xr3:uid="{00000000-0010-0000-1000-000016000000}" name="2013" dataDxfId="256" dataCellStyle="Comma"/>
    <tableColumn id="23" xr3:uid="{00000000-0010-0000-1000-000017000000}" name="2014" dataDxfId="255" dataCellStyle="Comma"/>
    <tableColumn id="24" xr3:uid="{00000000-0010-0000-1000-000018000000}" name="2015" dataDxfId="254" dataCellStyle="Comma"/>
    <tableColumn id="25" xr3:uid="{00000000-0010-0000-1000-000019000000}" name="2016" dataDxfId="253" dataCellStyle="Comma"/>
    <tableColumn id="26" xr3:uid="{00000000-0010-0000-1000-00001A000000}" name="2017" dataDxfId="252" dataCellStyle="Comma"/>
    <tableColumn id="27" xr3:uid="{00000000-0010-0000-1000-00001B000000}" name="2018" dataDxfId="251" dataCellStyle="Comma"/>
    <tableColumn id="28" xr3:uid="{00000000-0010-0000-1000-00001C000000}" name="2019" dataDxfId="250" dataCellStyle="Comma"/>
    <tableColumn id="29" xr3:uid="{00000000-0010-0000-1000-00001D000000}" name="2020" dataDxfId="249" dataCellStyle="Comma"/>
    <tableColumn id="30" xr3:uid="{00000000-0010-0000-1000-00001E000000}" name="2021" dataDxfId="248" dataCellStyle="Comma"/>
  </tableColumns>
  <tableStyleInfo name="TableStyleLight1"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1000000}" name="Table1452123" displayName="Table1452123" ref="A4:AD24" totalsRowShown="0" headerRowDxfId="279" dataDxfId="278">
  <autoFilter ref="A4:AD24" xr:uid="{00000000-0009-0000-0100-00001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sortState xmlns:xlrd2="http://schemas.microsoft.com/office/spreadsheetml/2017/richdata2" ref="A6:AC27">
    <sortCondition descending="1" ref="AC5:AC27"/>
  </sortState>
  <tableColumns count="30">
    <tableColumn id="1" xr3:uid="{00000000-0010-0000-1100-000001000000}" name="Year" dataDxfId="309"/>
    <tableColumn id="2" xr3:uid="{00000000-0010-0000-1100-000002000000}" name="1993" dataDxfId="308"/>
    <tableColumn id="3" xr3:uid="{00000000-0010-0000-1100-000003000000}" name="1994" dataDxfId="307"/>
    <tableColumn id="4" xr3:uid="{00000000-0010-0000-1100-000004000000}" name="1995" dataDxfId="306" dataCellStyle="Comma"/>
    <tableColumn id="9" xr3:uid="{00000000-0010-0000-1100-000009000000}" name="1996" dataDxfId="305" dataCellStyle="Comma"/>
    <tableColumn id="8" xr3:uid="{00000000-0010-0000-1100-000008000000}" name="1997" dataDxfId="304" dataCellStyle="Comma"/>
    <tableColumn id="7" xr3:uid="{00000000-0010-0000-1100-000007000000}" name="1998" dataDxfId="303" dataCellStyle="Comma"/>
    <tableColumn id="6" xr3:uid="{00000000-0010-0000-1100-000006000000}" name="1999" dataDxfId="302" dataCellStyle="Comma"/>
    <tableColumn id="5" xr3:uid="{00000000-0010-0000-1100-000005000000}" name="2000 [note19]" dataDxfId="301" dataCellStyle="Comma"/>
    <tableColumn id="10" xr3:uid="{00000000-0010-0000-1100-00000A000000}" name="2001" dataDxfId="300" dataCellStyle="Comma"/>
    <tableColumn id="11" xr3:uid="{00000000-0010-0000-1100-00000B000000}" name="2002" dataDxfId="299" dataCellStyle="Comma"/>
    <tableColumn id="12" xr3:uid="{00000000-0010-0000-1100-00000C000000}" name="2003" dataDxfId="298" dataCellStyle="Comma"/>
    <tableColumn id="13" xr3:uid="{00000000-0010-0000-1100-00000D000000}" name="2004" dataDxfId="297" dataCellStyle="Comma"/>
    <tableColumn id="14" xr3:uid="{00000000-0010-0000-1100-00000E000000}" name="2005" dataDxfId="296" dataCellStyle="Comma"/>
    <tableColumn id="15" xr3:uid="{00000000-0010-0000-1100-00000F000000}" name="2006" dataDxfId="295" dataCellStyle="Comma"/>
    <tableColumn id="16" xr3:uid="{00000000-0010-0000-1100-000010000000}" name="2007" dataDxfId="294" dataCellStyle="Comma"/>
    <tableColumn id="17" xr3:uid="{00000000-0010-0000-1100-000011000000}" name="2008" dataDxfId="293" dataCellStyle="Comma"/>
    <tableColumn id="18" xr3:uid="{00000000-0010-0000-1100-000012000000}" name="2009" dataDxfId="292" dataCellStyle="Comma"/>
    <tableColumn id="19" xr3:uid="{00000000-0010-0000-1100-000013000000}" name="2010" dataDxfId="291" dataCellStyle="Comma"/>
    <tableColumn id="20" xr3:uid="{00000000-0010-0000-1100-000014000000}" name="2011" dataDxfId="290" dataCellStyle="Comma">
      <calculatedColumnFormula>SUM(Table1452123[[#This Row],[1993]:[2010]])</calculatedColumnFormula>
    </tableColumn>
    <tableColumn id="21" xr3:uid="{00000000-0010-0000-1100-000015000000}" name="2012" dataDxfId="289" dataCellStyle="Comma"/>
    <tableColumn id="22" xr3:uid="{00000000-0010-0000-1100-000016000000}" name="2013" dataDxfId="288" dataCellStyle="Comma"/>
    <tableColumn id="23" xr3:uid="{00000000-0010-0000-1100-000017000000}" name="2014" dataDxfId="287" dataCellStyle="Comma"/>
    <tableColumn id="24" xr3:uid="{00000000-0010-0000-1100-000018000000}" name="2015" dataDxfId="286" dataCellStyle="Comma"/>
    <tableColumn id="25" xr3:uid="{00000000-0010-0000-1100-000019000000}" name="2016" dataDxfId="285" dataCellStyle="Comma"/>
    <tableColumn id="26" xr3:uid="{00000000-0010-0000-1100-00001A000000}" name="2017" dataDxfId="284" dataCellStyle="Comma"/>
    <tableColumn id="27" xr3:uid="{00000000-0010-0000-1100-00001B000000}" name="2018" dataDxfId="283" dataCellStyle="Comma"/>
    <tableColumn id="28" xr3:uid="{00000000-0010-0000-1100-00001C000000}" name="2019" dataDxfId="282" dataCellStyle="Comma"/>
    <tableColumn id="29" xr3:uid="{00000000-0010-0000-1100-00001D000000}" name="2020" dataDxfId="281" dataCellStyle="Comma"/>
    <tableColumn id="30" xr3:uid="{00000000-0010-0000-1100-00001E000000}" name="2021" dataDxfId="280" dataCellStyle="Comma"/>
  </tableColumns>
  <tableStyleInfo name="TableStyleLight1"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2000000}" name="Table12014151624" displayName="Table12014151624" ref="A4:N22" totalsRowShown="0" headerRowDxfId="311" dataDxfId="310">
  <autoFilter ref="A4:N22" xr:uid="{00000000-0009-0000-0100-00001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200-000001000000}" name="Country" dataDxfId="325"/>
    <tableColumn id="2" xr3:uid="{00000000-0010-0000-1200-000002000000}" name="Air Transport" dataDxfId="324"/>
    <tableColumn id="3" xr3:uid="{00000000-0010-0000-1200-000003000000}" name="Positioning Flights" dataDxfId="323"/>
    <tableColumn id="4" xr3:uid="{00000000-0010-0000-1200-000004000000}" name="Local movements" dataDxfId="322" dataCellStyle="Comma"/>
    <tableColumn id="6" xr3:uid="{00000000-0010-0000-1200-000006000000}" name="Total commercial movements" dataDxfId="321" dataCellStyle="Comma 2">
      <calculatedColumnFormula>SUM(B5:D5)</calculatedColumnFormula>
    </tableColumn>
    <tableColumn id="7" xr3:uid="{00000000-0010-0000-1200-000007000000}" name="Test and Training" dataDxfId="320"/>
    <tableColumn id="8" xr3:uid="{00000000-0010-0000-1200-000008000000}" name="Other flights by air transport operators" dataDxfId="319"/>
    <tableColumn id="9" xr3:uid="{00000000-0010-0000-1200-000009000000}" name="Aero Club" dataDxfId="318"/>
    <tableColumn id="11" xr3:uid="{00000000-0010-0000-1200-00000B000000}" name="Private" dataDxfId="317"/>
    <tableColumn id="12" xr3:uid="{00000000-0010-0000-1200-00000C000000}" name="Official" dataDxfId="316"/>
    <tableColumn id="13" xr3:uid="{00000000-0010-0000-1200-00000D000000}" name="Millitary" dataDxfId="315"/>
    <tableColumn id="14" xr3:uid="{00000000-0010-0000-1200-00000E000000}" name="Business" dataDxfId="314"/>
    <tableColumn id="15" xr3:uid="{00000000-0010-0000-1200-00000F000000}" name="Total non-commercial movements" dataDxfId="313"/>
    <tableColumn id="16" xr3:uid="{00000000-0010-0000-1200-000010000000}" name="Total [note 21]" dataDxfId="312"/>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17" displayName="Table17" ref="A3:B28" totalsRowShown="0" headerRowDxfId="1" dataDxfId="0">
  <autoFilter ref="A3:B28" xr:uid="{00000000-0009-0000-0100-000010000000}">
    <filterColumn colId="0" hiddenButton="1"/>
    <filterColumn colId="1" hiddenButton="1"/>
  </autoFilter>
  <tableColumns count="2">
    <tableColumn id="1" xr3:uid="{00000000-0010-0000-0100-000001000000}" name="Note number " dataDxfId="3"/>
    <tableColumn id="2" xr3:uid="{00000000-0010-0000-0100-000002000000}" name="Note text " dataDxfId="2"/>
  </tableColumns>
  <tableStyleInfo name="TableStyleLight1"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3000000}" name="Table1201415162425" displayName="Table1201415162425" ref="A4:I22" totalsRowShown="0" headerRowDxfId="327" dataDxfId="326">
  <autoFilter ref="A4:I22" xr:uid="{00000000-0009-0000-0100-00001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300-000001000000}" name="Country" dataDxfId="336"/>
    <tableColumn id="2" xr3:uid="{00000000-0010-0000-1300-000002000000}" name="UK operators (scheduled)" dataDxfId="335"/>
    <tableColumn id="3" xr3:uid="{00000000-0010-0000-1300-000003000000}" name="Overseas operators (scheduled)" dataDxfId="334"/>
    <tableColumn id="4" xr3:uid="{00000000-0010-0000-1300-000004000000}" name="Total (scheduled)" dataDxfId="333" dataCellStyle="Comma">
      <calculatedColumnFormula>SUM(B5:C5)</calculatedColumnFormula>
    </tableColumn>
    <tableColumn id="6" xr3:uid="{00000000-0010-0000-1300-000006000000}" name="UK operators (charter)" dataDxfId="332" dataCellStyle="Comma 2"/>
    <tableColumn id="7" xr3:uid="{00000000-0010-0000-1300-000007000000}" name="Overseas operators (charter)" dataDxfId="331"/>
    <tableColumn id="8" xr3:uid="{00000000-0010-0000-1300-000008000000}" name="Total (charter)" dataDxfId="330"/>
    <tableColumn id="9" xr3:uid="{00000000-0010-0000-1300-000009000000}" name="Air taxi movements" dataDxfId="329"/>
    <tableColumn id="11" xr3:uid="{00000000-0010-0000-1300-00000B000000}" name="Total [note 21]" dataDxfId="328">
      <calculatedColumnFormula>SUM(D5+G5+H5)</calculatedColumnFormula>
    </tableColumn>
  </tableColumns>
  <tableStyleInfo name="TableStyleLight1"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4000000}" name="Table120141516242526" displayName="Table120141516242526" ref="A4:AF23" totalsRowShown="0" headerRowDxfId="338" dataDxfId="337">
  <autoFilter ref="A4:AF23" xr:uid="{00000000-0009-0000-0100-00001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1400-000001000000}" name="Country" dataDxfId="370"/>
    <tableColumn id="2" xr3:uid="{00000000-0010-0000-1400-000002000000}" name="1991" dataDxfId="369" dataCellStyle="Comma"/>
    <tableColumn id="3" xr3:uid="{00000000-0010-0000-1400-000003000000}" name="1992" dataDxfId="368" dataCellStyle="Comma"/>
    <tableColumn id="4" xr3:uid="{00000000-0010-0000-1400-000004000000}" name="1993" dataDxfId="367" dataCellStyle="Comma"/>
    <tableColumn id="6" xr3:uid="{00000000-0010-0000-1400-000006000000}" name="1994" dataDxfId="366" dataCellStyle="Comma"/>
    <tableColumn id="7" xr3:uid="{00000000-0010-0000-1400-000007000000}" name="1995" dataDxfId="365" dataCellStyle="Comma"/>
    <tableColumn id="8" xr3:uid="{00000000-0010-0000-1400-000008000000}" name="1996" dataDxfId="364" dataCellStyle="Comma"/>
    <tableColumn id="9" xr3:uid="{00000000-0010-0000-1400-000009000000}" name="1997" dataDxfId="363" dataCellStyle="Comma"/>
    <tableColumn id="11" xr3:uid="{00000000-0010-0000-1400-00000B000000}" name="1998" dataDxfId="362" dataCellStyle="Comma"/>
    <tableColumn id="17" xr3:uid="{00000000-0010-0000-1400-000011000000}" name="1999" dataDxfId="361" dataCellStyle="Comma"/>
    <tableColumn id="18" xr3:uid="{00000000-0010-0000-1400-000012000000}" name="2000" dataDxfId="360" dataCellStyle="Comma"/>
    <tableColumn id="19" xr3:uid="{00000000-0010-0000-1400-000013000000}" name="2001" dataDxfId="359" dataCellStyle="Comma"/>
    <tableColumn id="20" xr3:uid="{00000000-0010-0000-1400-000014000000}" name="2002" dataDxfId="358" dataCellStyle="Comma"/>
    <tableColumn id="21" xr3:uid="{00000000-0010-0000-1400-000015000000}" name="2003" dataDxfId="357" dataCellStyle="Comma"/>
    <tableColumn id="22" xr3:uid="{00000000-0010-0000-1400-000016000000}" name="2004" dataDxfId="356" dataCellStyle="Comma"/>
    <tableColumn id="23" xr3:uid="{00000000-0010-0000-1400-000017000000}" name="2005" dataDxfId="355" dataCellStyle="Comma"/>
    <tableColumn id="24" xr3:uid="{00000000-0010-0000-1400-000018000000}" name="2006" dataDxfId="354" dataCellStyle="Comma"/>
    <tableColumn id="25" xr3:uid="{00000000-0010-0000-1400-000019000000}" name="2007" dataDxfId="353" dataCellStyle="Comma"/>
    <tableColumn id="26" xr3:uid="{00000000-0010-0000-1400-00001A000000}" name="2008" dataDxfId="352" dataCellStyle="Comma"/>
    <tableColumn id="27" xr3:uid="{00000000-0010-0000-1400-00001B000000}" name="2009" dataDxfId="351" dataCellStyle="Comma"/>
    <tableColumn id="28" xr3:uid="{00000000-0010-0000-1400-00001C000000}" name="2010" dataDxfId="350" dataCellStyle="Comma"/>
    <tableColumn id="29" xr3:uid="{00000000-0010-0000-1400-00001D000000}" name="2011" dataDxfId="349" dataCellStyle="Comma"/>
    <tableColumn id="30" xr3:uid="{00000000-0010-0000-1400-00001E000000}" name="2012" dataDxfId="348" dataCellStyle="Comma"/>
    <tableColumn id="31" xr3:uid="{00000000-0010-0000-1400-00001F000000}" name="2013" dataDxfId="347" dataCellStyle="Comma"/>
    <tableColumn id="32" xr3:uid="{00000000-0010-0000-1400-000020000000}" name="2014" dataDxfId="346" dataCellStyle="Comma"/>
    <tableColumn id="33" xr3:uid="{00000000-0010-0000-1400-000021000000}" name="2015" dataDxfId="345" dataCellStyle="Comma"/>
    <tableColumn id="34" xr3:uid="{00000000-0010-0000-1400-000022000000}" name="2016" dataDxfId="344" dataCellStyle="Comma"/>
    <tableColumn id="35" xr3:uid="{00000000-0010-0000-1400-000023000000}" name="2017" dataDxfId="343" dataCellStyle="Comma"/>
    <tableColumn id="36" xr3:uid="{00000000-0010-0000-1400-000024000000}" name="2018" dataDxfId="342" dataCellStyle="Comma"/>
    <tableColumn id="37" xr3:uid="{00000000-0010-0000-1400-000025000000}" name="2019" dataDxfId="341" dataCellStyle="Comma"/>
    <tableColumn id="5" xr3:uid="{00000000-0010-0000-1400-000005000000}" name="2020" dataDxfId="340" dataCellStyle="Comma"/>
    <tableColumn id="38" xr3:uid="{00000000-0010-0000-1400-000026000000}" name="2021" dataDxfId="339" dataCellStyle="Comma"/>
  </tableColumns>
  <tableStyleInfo name="TableStyleLight1"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5000000}" name="Table12014151624252627" displayName="Table12014151624252627" ref="A4:AF23" totalsRowShown="0" headerRowDxfId="372" dataDxfId="371">
  <autoFilter ref="A4:AF23" xr:uid="{00000000-0009-0000-0100-00001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1500-000001000000}" name="Country" dataDxfId="404"/>
    <tableColumn id="2" xr3:uid="{00000000-0010-0000-1500-000002000000}" name="1991" dataDxfId="403" dataCellStyle="Comma"/>
    <tableColumn id="3" xr3:uid="{00000000-0010-0000-1500-000003000000}" name="1992" dataDxfId="402" dataCellStyle="Comma"/>
    <tableColumn id="4" xr3:uid="{00000000-0010-0000-1500-000004000000}" name="1993" dataDxfId="401" dataCellStyle="Comma"/>
    <tableColumn id="6" xr3:uid="{00000000-0010-0000-1500-000006000000}" name="1994" dataDxfId="400" dataCellStyle="Comma"/>
    <tableColumn id="7" xr3:uid="{00000000-0010-0000-1500-000007000000}" name="1995" dataDxfId="399" dataCellStyle="Comma"/>
    <tableColumn id="8" xr3:uid="{00000000-0010-0000-1500-000008000000}" name="1996" dataDxfId="398" dataCellStyle="Comma"/>
    <tableColumn id="9" xr3:uid="{00000000-0010-0000-1500-000009000000}" name="1997" dataDxfId="397" dataCellStyle="Comma"/>
    <tableColumn id="11" xr3:uid="{00000000-0010-0000-1500-00000B000000}" name="1998" dataDxfId="396" dataCellStyle="Comma"/>
    <tableColumn id="17" xr3:uid="{00000000-0010-0000-1500-000011000000}" name="1999" dataDxfId="395" dataCellStyle="Comma"/>
    <tableColumn id="18" xr3:uid="{00000000-0010-0000-1500-000012000000}" name="2000" dataDxfId="394" dataCellStyle="Comma"/>
    <tableColumn id="19" xr3:uid="{00000000-0010-0000-1500-000013000000}" name="2001" dataDxfId="393" dataCellStyle="Comma"/>
    <tableColumn id="20" xr3:uid="{00000000-0010-0000-1500-000014000000}" name="2002" dataDxfId="392" dataCellStyle="Comma"/>
    <tableColumn id="21" xr3:uid="{00000000-0010-0000-1500-000015000000}" name="2003" dataDxfId="391" dataCellStyle="Comma"/>
    <tableColumn id="22" xr3:uid="{00000000-0010-0000-1500-000016000000}" name="2004" dataDxfId="390" dataCellStyle="Comma"/>
    <tableColumn id="23" xr3:uid="{00000000-0010-0000-1500-000017000000}" name="2005" dataDxfId="389" dataCellStyle="Comma"/>
    <tableColumn id="24" xr3:uid="{00000000-0010-0000-1500-000018000000}" name="2006" dataDxfId="388" dataCellStyle="Comma"/>
    <tableColumn id="25" xr3:uid="{00000000-0010-0000-1500-000019000000}" name="2007" dataDxfId="387" dataCellStyle="Comma"/>
    <tableColumn id="26" xr3:uid="{00000000-0010-0000-1500-00001A000000}" name="2008" dataDxfId="386" dataCellStyle="Comma"/>
    <tableColumn id="27" xr3:uid="{00000000-0010-0000-1500-00001B000000}" name="2009" dataDxfId="385" dataCellStyle="Comma"/>
    <tableColumn id="28" xr3:uid="{00000000-0010-0000-1500-00001C000000}" name="2010" dataDxfId="384" dataCellStyle="Comma"/>
    <tableColumn id="29" xr3:uid="{00000000-0010-0000-1500-00001D000000}" name="2011" dataDxfId="383" dataCellStyle="Comma"/>
    <tableColumn id="30" xr3:uid="{00000000-0010-0000-1500-00001E000000}" name="2012" dataDxfId="382" dataCellStyle="Comma"/>
    <tableColumn id="31" xr3:uid="{00000000-0010-0000-1500-00001F000000}" name="2013" dataDxfId="381" dataCellStyle="Comma"/>
    <tableColumn id="32" xr3:uid="{00000000-0010-0000-1500-000020000000}" name="2014" dataDxfId="380" dataCellStyle="Comma"/>
    <tableColumn id="33" xr3:uid="{00000000-0010-0000-1500-000021000000}" name="2015" dataDxfId="379" dataCellStyle="Comma"/>
    <tableColumn id="34" xr3:uid="{00000000-0010-0000-1500-000022000000}" name="2016" dataDxfId="378" dataCellStyle="Comma"/>
    <tableColumn id="35" xr3:uid="{00000000-0010-0000-1500-000023000000}" name="2017" dataDxfId="377" dataCellStyle="Comma"/>
    <tableColumn id="36" xr3:uid="{00000000-0010-0000-1500-000024000000}" name="2018" dataDxfId="376" dataCellStyle="Comma"/>
    <tableColumn id="37" xr3:uid="{00000000-0010-0000-1500-000025000000}" name="2019" dataDxfId="375" dataCellStyle="Comma"/>
    <tableColumn id="5" xr3:uid="{00000000-0010-0000-1500-000005000000}" name="2020" dataDxfId="374"/>
    <tableColumn id="38" xr3:uid="{00000000-0010-0000-1500-000026000000}" name="2021" dataDxfId="373" dataCellStyle="Comma"/>
  </tableColumns>
  <tableStyleInfo name="TableStyleLight1"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6000000}" name="Table120141516242526275" displayName="Table120141516242526275" ref="A4:AE23" totalsRowShown="0" headerRowDxfId="406" dataDxfId="405">
  <autoFilter ref="A4:AE23"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1600-000001000000}" name="Country" dataDxfId="437"/>
    <tableColumn id="2" xr3:uid="{00000000-0010-0000-1600-000002000000}" name="1992" dataDxfId="436" dataCellStyle="Comma"/>
    <tableColumn id="3" xr3:uid="{00000000-0010-0000-1600-000003000000}" name="1993" dataDxfId="435" dataCellStyle="Comma"/>
    <tableColumn id="4" xr3:uid="{00000000-0010-0000-1600-000004000000}" name="1994" dataDxfId="434" dataCellStyle="Comma"/>
    <tableColumn id="6" xr3:uid="{00000000-0010-0000-1600-000006000000}" name="1995" dataDxfId="433" dataCellStyle="Comma"/>
    <tableColumn id="7" xr3:uid="{00000000-0010-0000-1600-000007000000}" name="1996" dataDxfId="432" dataCellStyle="Comma"/>
    <tableColumn id="8" xr3:uid="{00000000-0010-0000-1600-000008000000}" name="1997" dataDxfId="431" dataCellStyle="Comma"/>
    <tableColumn id="9" xr3:uid="{00000000-0010-0000-1600-000009000000}" name="1998" dataDxfId="430" dataCellStyle="Comma"/>
    <tableColumn id="11" xr3:uid="{00000000-0010-0000-1600-00000B000000}" name="1999" dataDxfId="429" dataCellStyle="Comma"/>
    <tableColumn id="17" xr3:uid="{00000000-0010-0000-1600-000011000000}" name="2000" dataDxfId="428" dataCellStyle="Comma"/>
    <tableColumn id="18" xr3:uid="{00000000-0010-0000-1600-000012000000}" name="2001" dataDxfId="427" dataCellStyle="Comma"/>
    <tableColumn id="19" xr3:uid="{00000000-0010-0000-1600-000013000000}" name="2002" dataDxfId="426" dataCellStyle="Comma"/>
    <tableColumn id="20" xr3:uid="{00000000-0010-0000-1600-000014000000}" name="2003" dataDxfId="425" dataCellStyle="Comma"/>
    <tableColumn id="21" xr3:uid="{00000000-0010-0000-1600-000015000000}" name="2004" dataDxfId="424" dataCellStyle="Comma"/>
    <tableColumn id="22" xr3:uid="{00000000-0010-0000-1600-000016000000}" name="2005" dataDxfId="423" dataCellStyle="Comma"/>
    <tableColumn id="23" xr3:uid="{00000000-0010-0000-1600-000017000000}" name="2006" dataDxfId="422" dataCellStyle="Comma"/>
    <tableColumn id="24" xr3:uid="{00000000-0010-0000-1600-000018000000}" name="2007" dataDxfId="421" dataCellStyle="Comma"/>
    <tableColumn id="25" xr3:uid="{00000000-0010-0000-1600-000019000000}" name="2008" dataDxfId="420" dataCellStyle="Comma"/>
    <tableColumn id="26" xr3:uid="{00000000-0010-0000-1600-00001A000000}" name="2009" dataDxfId="419" dataCellStyle="Comma"/>
    <tableColumn id="27" xr3:uid="{00000000-0010-0000-1600-00001B000000}" name="2010" dataDxfId="418" dataCellStyle="Comma"/>
    <tableColumn id="28" xr3:uid="{00000000-0010-0000-1600-00001C000000}" name="2011" dataDxfId="417" dataCellStyle="Comma"/>
    <tableColumn id="29" xr3:uid="{00000000-0010-0000-1600-00001D000000}" name="2012" dataDxfId="416" dataCellStyle="Comma"/>
    <tableColumn id="30" xr3:uid="{00000000-0010-0000-1600-00001E000000}" name="2013" dataDxfId="415" dataCellStyle="Comma"/>
    <tableColumn id="31" xr3:uid="{00000000-0010-0000-1600-00001F000000}" name="2014" dataDxfId="414" dataCellStyle="Comma"/>
    <tableColumn id="32" xr3:uid="{00000000-0010-0000-1600-000020000000}" name="2015" dataDxfId="413" dataCellStyle="Comma"/>
    <tableColumn id="33" xr3:uid="{00000000-0010-0000-1600-000021000000}" name="2016" dataDxfId="412" dataCellStyle="Comma"/>
    <tableColumn id="34" xr3:uid="{00000000-0010-0000-1600-000022000000}" name="2017" dataDxfId="411" dataCellStyle="Comma"/>
    <tableColumn id="35" xr3:uid="{00000000-0010-0000-1600-000023000000}" name="2018" dataDxfId="410" dataCellStyle="Comma"/>
    <tableColumn id="36" xr3:uid="{00000000-0010-0000-1600-000024000000}" name="2019" dataDxfId="409" dataCellStyle="Comma"/>
    <tableColumn id="37" xr3:uid="{00000000-0010-0000-1600-000025000000}" name="2020" dataDxfId="408" dataCellStyle="Comma"/>
    <tableColumn id="5" xr3:uid="{00000000-0010-0000-1600-000005000000}" name="2021" dataDxfId="407" dataCellStyle="Comma"/>
  </tableColumns>
  <tableStyleInfo name="TableStyleLight1"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7000000}" name="Table1201415162425262757" displayName="Table1201415162425262757" ref="A3:E16" totalsRowShown="0" headerRowDxfId="439" dataDxfId="438">
  <autoFilter ref="A3:E16" xr:uid="{00000000-0009-0000-0100-000006000000}">
    <filterColumn colId="0" hiddenButton="1"/>
    <filterColumn colId="1" hiddenButton="1"/>
    <filterColumn colId="2" hiddenButton="1"/>
    <filterColumn colId="3" hiddenButton="1"/>
    <filterColumn colId="4" hiddenButton="1"/>
  </autoFilter>
  <tableColumns count="5">
    <tableColumn id="1" xr3:uid="{00000000-0010-0000-1700-000001000000}" name="Airport" dataDxfId="444"/>
    <tableColumn id="2" xr3:uid="{00000000-0010-0000-1700-000002000000}" name="Aberdeen" dataDxfId="443" dataCellStyle="Comma"/>
    <tableColumn id="3" xr3:uid="{00000000-0010-0000-1700-000003000000}" name="Edinburgh" dataDxfId="442" dataCellStyle="Comma"/>
    <tableColumn id="4" xr3:uid="{00000000-0010-0000-1700-000004000000}" name="Glasgow" dataDxfId="441" dataCellStyle="Comma"/>
    <tableColumn id="6" xr3:uid="{00000000-0010-0000-1700-000006000000}" name="Inverness" dataDxfId="440" dataCellStyle="Comma"/>
  </tableColumns>
  <tableStyleInfo name="TableStyleLight1"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8000000}" name="Table120141516242526275711" displayName="Table120141516242526275711" ref="A4:J42" totalsRowShown="0" headerRowDxfId="446" dataDxfId="445">
  <autoFilter ref="A4:J42"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1800-000001000000}" name="Airport, year" dataDxfId="456"/>
    <tableColumn id="2" xr3:uid="{00000000-0010-0000-1800-000002000000}" name="Bus or coach" dataDxfId="455" dataCellStyle="Comma 2"/>
    <tableColumn id="3" xr3:uid="{00000000-0010-0000-1800-000003000000}" name="Rail" dataDxfId="454" dataCellStyle="Comma 2"/>
    <tableColumn id="9" xr3:uid="{00000000-0010-0000-1800-000009000000}" name="Total bus and rail" dataDxfId="453" dataCellStyle="Comma"/>
    <tableColumn id="4" xr3:uid="{00000000-0010-0000-1800-000004000000}" name="Private car" dataDxfId="452" dataCellStyle="Comma"/>
    <tableColumn id="6" xr3:uid="{00000000-0010-0000-1800-000006000000}" name="Hire car" dataDxfId="451" dataCellStyle="Comma 2"/>
    <tableColumn id="5" xr3:uid="{00000000-0010-0000-1800-000005000000}" name="Taxi / minicab" dataDxfId="450" dataCellStyle="Comma 2"/>
    <tableColumn id="10" xr3:uid="{00000000-0010-0000-1800-00000A000000}" name="Total car and taxi" dataDxfId="449"/>
    <tableColumn id="7" xr3:uid="{00000000-0010-0000-1800-000007000000}" name="Other modes" dataDxfId="448" dataCellStyle="Comma 2"/>
    <tableColumn id="8" xr3:uid="{00000000-0010-0000-1800-000008000000}" name="Total all modes [note24]" dataDxfId="447">
      <calculatedColumnFormula>D5+H5+I5</calculatedColumnFormula>
    </tableColumn>
  </tableColumns>
  <tableStyleInfo name="TableStyleLight1"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9000000}" name="Table120141516242526275719" displayName="Table120141516242526275719" ref="A3:F15" totalsRowShown="0" headerRowDxfId="458" dataDxfId="457">
  <autoFilter ref="A3:F15" xr:uid="{00000000-0009-0000-0100-000012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1900-000001000000}" name="Airport" dataDxfId="464"/>
    <tableColumn id="2" xr3:uid="{00000000-0010-0000-1900-000002000000}" name="Aberdeen" dataDxfId="463" dataCellStyle="Comma 2"/>
    <tableColumn id="3" xr3:uid="{00000000-0010-0000-1900-000003000000}" name="Edinburgh" dataDxfId="462" dataCellStyle="Comma 2"/>
    <tableColumn id="4" xr3:uid="{00000000-0010-0000-1900-000004000000}" name="Glasgow" dataDxfId="461" dataCellStyle="Comma"/>
    <tableColumn id="6" xr3:uid="{00000000-0010-0000-1900-000006000000}" name="Inverness" dataDxfId="460" dataCellStyle="Comma"/>
    <tableColumn id="5" xr3:uid="{00000000-0010-0000-1900-000005000000}" name="Total" dataDxfId="459"/>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A4:D36" totalsRowShown="0" headerRowDxfId="5" dataDxfId="4">
  <autoFilter ref="A4:D36" xr:uid="{00000000-0009-0000-0100-000001000000}">
    <filterColumn colId="0" hiddenButton="1"/>
    <filterColumn colId="1" hiddenButton="1"/>
    <filterColumn colId="2" hiddenButton="1"/>
    <filterColumn colId="3" hiddenButton="1"/>
  </autoFilter>
  <tableColumns count="4">
    <tableColumn id="1" xr3:uid="{00000000-0010-0000-0200-000001000000}" name="Year" dataDxfId="9"/>
    <tableColumn id="2" xr3:uid="{00000000-0010-0000-0200-000002000000}" name="Terminal (thousands)" dataDxfId="8"/>
    <tableColumn id="3" xr3:uid="{00000000-0010-0000-0200-000003000000}" name="Transit (thousands)" dataDxfId="7"/>
    <tableColumn id="4" xr3:uid="{00000000-0010-0000-0200-000004000000}" name="Total (thousands)" dataDxfId="6" dataCellStyle="Comma">
      <calculatedColumnFormula>SUM(Table1[[#This Row],[Terminal (thousands)]:[Transit (thousands)]])</calculatedColumnFormula>
    </tableColumn>
  </tableColumns>
  <tableStyleInfo name="TableStyleLight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3000000}" name="Table27" displayName="Table27" ref="A4:AG23" totalsRowShown="0" headerRowDxfId="11" dataDxfId="10">
  <autoFilter ref="A4:AG23" xr:uid="{00000000-0009-0000-0100-00001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0300-000001000000}" name="Airport" dataDxfId="44"/>
    <tableColumn id="2" xr3:uid="{00000000-0010-0000-0300-000002000000}" name="1990" dataDxfId="43" dataCellStyle="Comma"/>
    <tableColumn id="3" xr3:uid="{00000000-0010-0000-0300-000003000000}" name="1991" dataDxfId="42" dataCellStyle="Comma"/>
    <tableColumn id="4" xr3:uid="{00000000-0010-0000-0300-000004000000}" name="1992" dataDxfId="41" dataCellStyle="Comma"/>
    <tableColumn id="5" xr3:uid="{00000000-0010-0000-0300-000005000000}" name="1993" dataDxfId="40" dataCellStyle="Comma"/>
    <tableColumn id="6" xr3:uid="{00000000-0010-0000-0300-000006000000}" name="1994" dataDxfId="39" dataCellStyle="Comma"/>
    <tableColumn id="7" xr3:uid="{00000000-0010-0000-0300-000007000000}" name="1995" dataDxfId="38" dataCellStyle="Comma"/>
    <tableColumn id="8" xr3:uid="{00000000-0010-0000-0300-000008000000}" name="1996" dataDxfId="37" dataCellStyle="Comma"/>
    <tableColumn id="9" xr3:uid="{00000000-0010-0000-0300-000009000000}" name="1997" dataDxfId="36" dataCellStyle="Comma"/>
    <tableColumn id="10" xr3:uid="{00000000-0010-0000-0300-00000A000000}" name="1998" dataDxfId="35" dataCellStyle="Comma"/>
    <tableColumn id="11" xr3:uid="{00000000-0010-0000-0300-00000B000000}" name="1999" dataDxfId="34" dataCellStyle="Comma"/>
    <tableColumn id="12" xr3:uid="{00000000-0010-0000-0300-00000C000000}" name="2000" dataDxfId="33" dataCellStyle="Comma"/>
    <tableColumn id="13" xr3:uid="{00000000-0010-0000-0300-00000D000000}" name="2001" dataDxfId="32" dataCellStyle="Comma"/>
    <tableColumn id="14" xr3:uid="{00000000-0010-0000-0300-00000E000000}" name="2002" dataDxfId="31" dataCellStyle="Comma"/>
    <tableColumn id="15" xr3:uid="{00000000-0010-0000-0300-00000F000000}" name="2003" dataDxfId="30" dataCellStyle="Comma"/>
    <tableColumn id="16" xr3:uid="{00000000-0010-0000-0300-000010000000}" name="2004" dataDxfId="29" dataCellStyle="Comma"/>
    <tableColumn id="17" xr3:uid="{00000000-0010-0000-0300-000011000000}" name="2005" dataDxfId="28" dataCellStyle="Comma"/>
    <tableColumn id="18" xr3:uid="{00000000-0010-0000-0300-000012000000}" name="2006" dataDxfId="27" dataCellStyle="Comma"/>
    <tableColumn id="19" xr3:uid="{00000000-0010-0000-0300-000013000000}" name="2007" dataDxfId="26" dataCellStyle="Comma"/>
    <tableColumn id="20" xr3:uid="{00000000-0010-0000-0300-000014000000}" name="2008" dataDxfId="25" dataCellStyle="Comma"/>
    <tableColumn id="21" xr3:uid="{00000000-0010-0000-0300-000015000000}" name="2009" dataDxfId="24" dataCellStyle="Comma"/>
    <tableColumn id="22" xr3:uid="{00000000-0010-0000-0300-000016000000}" name="2010" dataDxfId="23" dataCellStyle="Comma"/>
    <tableColumn id="23" xr3:uid="{00000000-0010-0000-0300-000017000000}" name="2011" dataDxfId="22" dataCellStyle="Comma"/>
    <tableColumn id="24" xr3:uid="{00000000-0010-0000-0300-000018000000}" name="2012" dataDxfId="21" dataCellStyle="Comma"/>
    <tableColumn id="25" xr3:uid="{00000000-0010-0000-0300-000019000000}" name="2013" dataDxfId="20" dataCellStyle="Comma"/>
    <tableColumn id="26" xr3:uid="{00000000-0010-0000-0300-00001A000000}" name="2014" dataDxfId="19" dataCellStyle="Comma"/>
    <tableColumn id="27" xr3:uid="{00000000-0010-0000-0300-00001B000000}" name="2015" dataDxfId="18" dataCellStyle="Comma"/>
    <tableColumn id="28" xr3:uid="{00000000-0010-0000-0300-00001C000000}" name="2016" dataDxfId="17" dataCellStyle="Comma"/>
    <tableColumn id="29" xr3:uid="{00000000-0010-0000-0300-00001D000000}" name="2017" dataDxfId="16" dataCellStyle="Comma"/>
    <tableColumn id="30" xr3:uid="{00000000-0010-0000-0300-00001E000000}" name="2018" dataDxfId="15" dataCellStyle="Comma"/>
    <tableColumn id="31" xr3:uid="{00000000-0010-0000-0300-00001F000000}" name="2019" dataDxfId="14" dataCellStyle="Comma"/>
    <tableColumn id="32" xr3:uid="{00000000-0010-0000-0300-000020000000}" name="2020" dataDxfId="13" dataCellStyle="Comma"/>
    <tableColumn id="33" xr3:uid="{00000000-0010-0000-0300-000021000000}" name="2021" dataDxfId="12" dataCellStyle="Comma"/>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4000000}" name="Table1413" displayName="Table1413" ref="A5:F37" totalsRowShown="0" headerRowDxfId="46" dataDxfId="45">
  <autoFilter ref="A5:F37" xr:uid="{00000000-0009-0000-0100-00000C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400-000001000000}" name="Year" dataDxfId="52"/>
    <tableColumn id="2" xr3:uid="{00000000-0010-0000-0400-000002000000}" name="Domestic (thousands) [note2] [note3]" dataDxfId="51"/>
    <tableColumn id="3" xr3:uid="{00000000-0010-0000-0400-000003000000}" name="International and UK offshore (thousands) [note2] [note3] [note4]" dataDxfId="50"/>
    <tableColumn id="4" xr3:uid="{00000000-0010-0000-0400-000004000000}" name="Air taxi (thousands) [note2] [note3]" dataDxfId="49" dataCellStyle="Comma"/>
    <tableColumn id="9" xr3:uid="{00000000-0010-0000-0400-000009000000}" name="Other movements (thousands) [note2] [note5]" dataDxfId="48" dataCellStyle="Comma"/>
    <tableColumn id="8" xr3:uid="{00000000-0010-0000-0400-000008000000}" name="Total (thousands) [note2] [note1]" dataDxfId="47" dataCellStyle="Comma"/>
  </tableColumns>
  <tableStyleInfo name="TableStyleLight1"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5000000}" name="Table14132122" displayName="Table14132122" ref="A4:W35" totalsRowShown="0" headerRowDxfId="54" dataDxfId="53">
  <autoFilter ref="A4:W35"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0500-000001000000}" name="Year" dataDxfId="77"/>
    <tableColumn id="2" xr3:uid="{00000000-0010-0000-0500-000002000000}" name="2000" dataDxfId="76"/>
    <tableColumn id="3" xr3:uid="{00000000-0010-0000-0500-000003000000}" name="2001" dataDxfId="75"/>
    <tableColumn id="4" xr3:uid="{00000000-0010-0000-0500-000004000000}" name="2002 [note6]" dataDxfId="74" dataCellStyle="Comma"/>
    <tableColumn id="9" xr3:uid="{00000000-0010-0000-0500-000009000000}" name="2003" dataDxfId="73" dataCellStyle="Comma"/>
    <tableColumn id="8" xr3:uid="{00000000-0010-0000-0500-000008000000}" name="2004" dataDxfId="72" dataCellStyle="Comma"/>
    <tableColumn id="21" xr3:uid="{00000000-0010-0000-0500-000015000000}" name="2005" dataDxfId="71"/>
    <tableColumn id="22" xr3:uid="{00000000-0010-0000-0500-000016000000}" name="2006" dataDxfId="70"/>
    <tableColumn id="23" xr3:uid="{00000000-0010-0000-0500-000017000000}" name="2007" dataDxfId="69"/>
    <tableColumn id="24" xr3:uid="{00000000-0010-0000-0500-000018000000}" name="2008" dataDxfId="68"/>
    <tableColumn id="25" xr3:uid="{00000000-0010-0000-0500-000019000000}" name="2009" dataDxfId="67"/>
    <tableColumn id="26" xr3:uid="{00000000-0010-0000-0500-00001A000000}" name="2010" dataDxfId="66"/>
    <tableColumn id="27" xr3:uid="{00000000-0010-0000-0500-00001B000000}" name="2011" dataDxfId="65"/>
    <tableColumn id="28" xr3:uid="{00000000-0010-0000-0500-00001C000000}" name="2012" dataDxfId="64"/>
    <tableColumn id="29" xr3:uid="{00000000-0010-0000-0500-00001D000000}" name="2013" dataDxfId="63"/>
    <tableColumn id="30" xr3:uid="{00000000-0010-0000-0500-00001E000000}" name="2014" dataDxfId="62"/>
    <tableColumn id="31" xr3:uid="{00000000-0010-0000-0500-00001F000000}" name="2015" dataDxfId="61"/>
    <tableColumn id="32" xr3:uid="{00000000-0010-0000-0500-000020000000}" name="2016" dataDxfId="60"/>
    <tableColumn id="33" xr3:uid="{00000000-0010-0000-0500-000021000000}" name="2017" dataDxfId="59"/>
    <tableColumn id="34" xr3:uid="{00000000-0010-0000-0500-000022000000}" name="2018" dataDxfId="58"/>
    <tableColumn id="35" xr3:uid="{00000000-0010-0000-0500-000023000000}" name="2019" dataDxfId="57"/>
    <tableColumn id="36" xr3:uid="{00000000-0010-0000-0500-000024000000}" name="2020" dataDxfId="56"/>
    <tableColumn id="5" xr3:uid="{00000000-0010-0000-0500-000005000000}" name="2021" dataDxfId="55"/>
  </tableColumns>
  <tableStyleInfo name="TableStyleLight1"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141321223" displayName="Table141321223" ref="A4:W35" totalsRowShown="0" headerRowDxfId="79" dataDxfId="78">
  <autoFilter ref="A4:W35"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0600-000001000000}" name="Year" dataDxfId="102"/>
    <tableColumn id="2" xr3:uid="{00000000-0010-0000-0600-000002000000}" name="2000" dataDxfId="101"/>
    <tableColumn id="3" xr3:uid="{00000000-0010-0000-0600-000003000000}" name="2001" dataDxfId="100"/>
    <tableColumn id="4" xr3:uid="{00000000-0010-0000-0600-000004000000}" name="2002 [note6]" dataDxfId="99" dataCellStyle="Comma"/>
    <tableColumn id="9" xr3:uid="{00000000-0010-0000-0600-000009000000}" name="2003" dataDxfId="98" dataCellStyle="Comma"/>
    <tableColumn id="8" xr3:uid="{00000000-0010-0000-0600-000008000000}" name="2004" dataDxfId="97" dataCellStyle="Comma"/>
    <tableColumn id="21" xr3:uid="{00000000-0010-0000-0600-000015000000}" name="2005" dataDxfId="96"/>
    <tableColumn id="22" xr3:uid="{00000000-0010-0000-0600-000016000000}" name="2006" dataDxfId="95"/>
    <tableColumn id="23" xr3:uid="{00000000-0010-0000-0600-000017000000}" name="2007" dataDxfId="94"/>
    <tableColumn id="24" xr3:uid="{00000000-0010-0000-0600-000018000000}" name="2008" dataDxfId="93"/>
    <tableColumn id="25" xr3:uid="{00000000-0010-0000-0600-000019000000}" name="2009" dataDxfId="92"/>
    <tableColumn id="26" xr3:uid="{00000000-0010-0000-0600-00001A000000}" name="2010" dataDxfId="91"/>
    <tableColumn id="27" xr3:uid="{00000000-0010-0000-0600-00001B000000}" name="2011" dataDxfId="90"/>
    <tableColumn id="28" xr3:uid="{00000000-0010-0000-0600-00001C000000}" name="2012" dataDxfId="89"/>
    <tableColumn id="29" xr3:uid="{00000000-0010-0000-0600-00001D000000}" name="2013" dataDxfId="88"/>
    <tableColumn id="30" xr3:uid="{00000000-0010-0000-0600-00001E000000}" name="2014" dataDxfId="87"/>
    <tableColumn id="31" xr3:uid="{00000000-0010-0000-0600-00001F000000}" name="2015" dataDxfId="86"/>
    <tableColumn id="32" xr3:uid="{00000000-0010-0000-0600-000020000000}" name="2016" dataDxfId="85"/>
    <tableColumn id="33" xr3:uid="{00000000-0010-0000-0600-000021000000}" name="2017" dataDxfId="84"/>
    <tableColumn id="34" xr3:uid="{00000000-0010-0000-0600-000022000000}" name="2018" dataDxfId="83"/>
    <tableColumn id="35" xr3:uid="{00000000-0010-0000-0600-000023000000}" name="2019" dataDxfId="82"/>
    <tableColumn id="36" xr3:uid="{00000000-0010-0000-0600-000024000000}" name="2020" dataDxfId="81"/>
    <tableColumn id="5" xr3:uid="{00000000-0010-0000-0600-000005000000}" name="2021" dataDxfId="80"/>
  </tableColumns>
  <tableStyleInfo name="TableStyleLight1"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7000000}" name="Table1413212236" displayName="Table1413212236" ref="A4:W36" totalsRowShown="0" headerRowDxfId="104" dataDxfId="103">
  <autoFilter ref="A4:W36"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0700-000001000000}" name="Year" dataDxfId="127"/>
    <tableColumn id="2" xr3:uid="{00000000-0010-0000-0700-000002000000}" name="2000" dataDxfId="126"/>
    <tableColumn id="3" xr3:uid="{00000000-0010-0000-0700-000003000000}" name="2001" dataDxfId="125"/>
    <tableColumn id="4" xr3:uid="{00000000-0010-0000-0700-000004000000}" name="2002 [note6]" dataDxfId="124" dataCellStyle="Comma"/>
    <tableColumn id="9" xr3:uid="{00000000-0010-0000-0700-000009000000}" name="2003" dataDxfId="123" dataCellStyle="Comma"/>
    <tableColumn id="8" xr3:uid="{00000000-0010-0000-0700-000008000000}" name="2004" dataDxfId="122" dataCellStyle="Comma"/>
    <tableColumn id="21" xr3:uid="{00000000-0010-0000-0700-000015000000}" name="2005" dataDxfId="121"/>
    <tableColumn id="22" xr3:uid="{00000000-0010-0000-0700-000016000000}" name="2006" dataDxfId="120"/>
    <tableColumn id="23" xr3:uid="{00000000-0010-0000-0700-000017000000}" name="2007" dataDxfId="119"/>
    <tableColumn id="24" xr3:uid="{00000000-0010-0000-0700-000018000000}" name="2008" dataDxfId="118"/>
    <tableColumn id="25" xr3:uid="{00000000-0010-0000-0700-000019000000}" name="2009" dataDxfId="117"/>
    <tableColumn id="26" xr3:uid="{00000000-0010-0000-0700-00001A000000}" name="2010" dataDxfId="116"/>
    <tableColumn id="27" xr3:uid="{00000000-0010-0000-0700-00001B000000}" name="2011" dataDxfId="115"/>
    <tableColumn id="28" xr3:uid="{00000000-0010-0000-0700-00001C000000}" name="2012" dataDxfId="114"/>
    <tableColumn id="29" xr3:uid="{00000000-0010-0000-0700-00001D000000}" name="2013" dataDxfId="113"/>
    <tableColumn id="30" xr3:uid="{00000000-0010-0000-0700-00001E000000}" name="2014" dataDxfId="112"/>
    <tableColumn id="31" xr3:uid="{00000000-0010-0000-0700-00001F000000}" name="2015" dataDxfId="111"/>
    <tableColumn id="32" xr3:uid="{00000000-0010-0000-0700-000020000000}" name="2016" dataDxfId="110"/>
    <tableColumn id="33" xr3:uid="{00000000-0010-0000-0700-000021000000}" name="2017" dataDxfId="109"/>
    <tableColumn id="34" xr3:uid="{00000000-0010-0000-0700-000022000000}" name="2018" dataDxfId="108"/>
    <tableColumn id="35" xr3:uid="{00000000-0010-0000-0700-000023000000}" name="2019" dataDxfId="107"/>
    <tableColumn id="36" xr3:uid="{00000000-0010-0000-0700-000024000000}" name="2020" dataDxfId="106"/>
    <tableColumn id="5" xr3:uid="{00000000-0010-0000-0700-000005000000}" name="2021" dataDxfId="105"/>
  </tableColumns>
  <tableStyleInfo name="TableStyleLight1"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Table14132122368" displayName="Table14132122368" ref="A4:W13" totalsRowShown="0" headerRowDxfId="129" dataDxfId="128">
  <autoFilter ref="A4:W13"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0800-000001000000}" name="Year" dataDxfId="152"/>
    <tableColumn id="2" xr3:uid="{00000000-0010-0000-0800-000002000000}" name="2000" dataDxfId="151"/>
    <tableColumn id="3" xr3:uid="{00000000-0010-0000-0800-000003000000}" name="2001" dataDxfId="150"/>
    <tableColumn id="4" xr3:uid="{00000000-0010-0000-0800-000004000000}" name="2002 [note6]" dataDxfId="149" dataCellStyle="Comma"/>
    <tableColumn id="9" xr3:uid="{00000000-0010-0000-0800-000009000000}" name="2003" dataDxfId="148" dataCellStyle="Comma"/>
    <tableColumn id="8" xr3:uid="{00000000-0010-0000-0800-000008000000}" name="2004" dataDxfId="147" dataCellStyle="Comma"/>
    <tableColumn id="21" xr3:uid="{00000000-0010-0000-0800-000015000000}" name="2005" dataDxfId="146"/>
    <tableColumn id="22" xr3:uid="{00000000-0010-0000-0800-000016000000}" name="2006" dataDxfId="145"/>
    <tableColumn id="23" xr3:uid="{00000000-0010-0000-0800-000017000000}" name="2007" dataDxfId="144"/>
    <tableColumn id="24" xr3:uid="{00000000-0010-0000-0800-000018000000}" name="2008" dataDxfId="143"/>
    <tableColumn id="25" xr3:uid="{00000000-0010-0000-0800-000019000000}" name="2009" dataDxfId="142"/>
    <tableColumn id="26" xr3:uid="{00000000-0010-0000-0800-00001A000000}" name="2010" dataDxfId="141"/>
    <tableColumn id="27" xr3:uid="{00000000-0010-0000-0800-00001B000000}" name="2011" dataDxfId="140"/>
    <tableColumn id="28" xr3:uid="{00000000-0010-0000-0800-00001C000000}" name="2012" dataDxfId="139"/>
    <tableColumn id="29" xr3:uid="{00000000-0010-0000-0800-00001D000000}" name="2013" dataDxfId="138"/>
    <tableColumn id="30" xr3:uid="{00000000-0010-0000-0800-00001E000000}" name="2014" dataDxfId="137"/>
    <tableColumn id="31" xr3:uid="{00000000-0010-0000-0800-00001F000000}" name="2015" dataDxfId="136"/>
    <tableColumn id="32" xr3:uid="{00000000-0010-0000-0800-000020000000}" name="2016" dataDxfId="135"/>
    <tableColumn id="33" xr3:uid="{00000000-0010-0000-0800-000021000000}" name="2017" dataDxfId="134"/>
    <tableColumn id="34" xr3:uid="{00000000-0010-0000-0800-000022000000}" name="2018" dataDxfId="133"/>
    <tableColumn id="35" xr3:uid="{00000000-0010-0000-0800-000023000000}" name="2019" dataDxfId="132"/>
    <tableColumn id="36" xr3:uid="{00000000-0010-0000-0800-000024000000}" name="2020" dataDxfId="131"/>
    <tableColumn id="5" xr3:uid="{00000000-0010-0000-0800-000005000000}" name="2021" dataDxfId="130"/>
  </tableColumns>
  <tableStyleInfo name="TableStyleLight1" showFirstColumn="0" showLastColumn="0" showRowStripes="0" showColumnStripes="0"/>
</table>
</file>

<file path=xl/theme/theme1.xml><?xml version="1.0" encoding="utf-8"?>
<a:theme xmlns:a="http://schemas.openxmlformats.org/drawingml/2006/main" name="Office Theme">
  <a:themeElements>
    <a:clrScheme name="Transport Scotland colours Excel">
      <a:dk1>
        <a:sysClr val="windowText" lastClr="000000"/>
      </a:dk1>
      <a:lt1>
        <a:sysClr val="window" lastClr="FFFFFF"/>
      </a:lt1>
      <a:dk2>
        <a:srgbClr val="212192"/>
      </a:dk2>
      <a:lt2>
        <a:srgbClr val="FFFFFF"/>
      </a:lt2>
      <a:accent1>
        <a:srgbClr val="212192"/>
      </a:accent1>
      <a:accent2>
        <a:srgbClr val="912766"/>
      </a:accent2>
      <a:accent3>
        <a:srgbClr val="1AAA9C"/>
      </a:accent3>
      <a:accent4>
        <a:srgbClr val="80C4A5"/>
      </a:accent4>
      <a:accent5>
        <a:srgbClr val="FFB400"/>
      </a:accent5>
      <a:accent6>
        <a:srgbClr val="E6007E"/>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6"/>
  <sheetViews>
    <sheetView tabSelected="1" workbookViewId="0">
      <selection activeCell="B29" sqref="B29"/>
    </sheetView>
  </sheetViews>
  <sheetFormatPr defaultRowHeight="15" x14ac:dyDescent="0.2"/>
  <cols>
    <col min="1" max="1" width="19.33203125" style="10" customWidth="1"/>
    <col min="2" max="2" width="67.77734375" style="10" customWidth="1"/>
    <col min="3" max="3" width="19.33203125" style="10" customWidth="1"/>
    <col min="4" max="4" width="20.33203125" style="10" customWidth="1"/>
    <col min="5" max="16384" width="8.88671875" style="10"/>
  </cols>
  <sheetData>
    <row r="1" spans="1:4" ht="19.5" x14ac:dyDescent="0.3">
      <c r="A1" s="90" t="s">
        <v>0</v>
      </c>
      <c r="B1" s="18"/>
    </row>
    <row r="2" spans="1:4" ht="31.5" x14ac:dyDescent="0.2">
      <c r="A2" s="91" t="s">
        <v>1</v>
      </c>
      <c r="B2" s="92" t="s">
        <v>2</v>
      </c>
      <c r="C2" s="92" t="s">
        <v>3</v>
      </c>
      <c r="D2" s="92" t="s">
        <v>4</v>
      </c>
    </row>
    <row r="3" spans="1:4" x14ac:dyDescent="0.2">
      <c r="A3" s="39" t="s">
        <v>38</v>
      </c>
      <c r="B3" s="18" t="s">
        <v>44</v>
      </c>
      <c r="C3" s="93"/>
      <c r="D3" s="93"/>
    </row>
    <row r="4" spans="1:4" x14ac:dyDescent="0.2">
      <c r="A4" s="39" t="s">
        <v>39</v>
      </c>
      <c r="B4" s="18" t="s">
        <v>122</v>
      </c>
      <c r="C4" s="93"/>
      <c r="D4" s="93"/>
    </row>
    <row r="5" spans="1:4" x14ac:dyDescent="0.2">
      <c r="A5" s="39" t="s">
        <v>65</v>
      </c>
      <c r="B5" s="18" t="s">
        <v>66</v>
      </c>
      <c r="C5" s="93"/>
      <c r="D5" s="93"/>
    </row>
    <row r="6" spans="1:4" x14ac:dyDescent="0.2">
      <c r="A6" s="39" t="s">
        <v>112</v>
      </c>
      <c r="B6" s="18" t="s">
        <v>113</v>
      </c>
      <c r="C6" s="93"/>
      <c r="D6" s="93"/>
    </row>
    <row r="7" spans="1:4" x14ac:dyDescent="0.2">
      <c r="A7" s="39" t="s">
        <v>114</v>
      </c>
      <c r="B7" s="18" t="s">
        <v>117</v>
      </c>
      <c r="C7" s="93"/>
      <c r="D7" s="93"/>
    </row>
    <row r="8" spans="1:4" x14ac:dyDescent="0.2">
      <c r="A8" s="39" t="s">
        <v>115</v>
      </c>
      <c r="B8" s="18" t="s">
        <v>118</v>
      </c>
      <c r="C8" s="93"/>
      <c r="D8" s="93"/>
    </row>
    <row r="9" spans="1:4" x14ac:dyDescent="0.2">
      <c r="A9" s="39" t="s">
        <v>116</v>
      </c>
      <c r="B9" s="18" t="s">
        <v>119</v>
      </c>
      <c r="C9" s="93"/>
      <c r="D9" s="93"/>
    </row>
    <row r="10" spans="1:4" x14ac:dyDescent="0.2">
      <c r="A10" s="39" t="s">
        <v>120</v>
      </c>
      <c r="B10" s="18" t="s">
        <v>121</v>
      </c>
      <c r="C10" s="93"/>
      <c r="D10" s="93"/>
    </row>
    <row r="11" spans="1:4" ht="30" x14ac:dyDescent="0.2">
      <c r="A11" s="39" t="s">
        <v>249</v>
      </c>
      <c r="B11" s="18" t="s">
        <v>251</v>
      </c>
      <c r="C11" s="93"/>
      <c r="D11" s="93"/>
    </row>
    <row r="12" spans="1:4" ht="30" x14ac:dyDescent="0.2">
      <c r="A12" s="39" t="s">
        <v>250</v>
      </c>
      <c r="B12" s="18" t="s">
        <v>252</v>
      </c>
      <c r="C12" s="93"/>
      <c r="D12" s="93"/>
    </row>
    <row r="13" spans="1:4" ht="30" x14ac:dyDescent="0.2">
      <c r="A13" s="39">
        <v>4</v>
      </c>
      <c r="B13" s="18" t="s">
        <v>468</v>
      </c>
      <c r="C13" s="93"/>
      <c r="D13" s="93"/>
    </row>
    <row r="14" spans="1:4" ht="45" x14ac:dyDescent="0.2">
      <c r="A14" s="39">
        <v>5</v>
      </c>
      <c r="B14" s="18" t="s">
        <v>229</v>
      </c>
      <c r="C14" s="93"/>
      <c r="D14" s="93"/>
    </row>
    <row r="15" spans="1:4" x14ac:dyDescent="0.2">
      <c r="A15" s="39">
        <v>6</v>
      </c>
      <c r="B15" s="18" t="s">
        <v>469</v>
      </c>
      <c r="C15" s="93"/>
      <c r="D15" s="93"/>
    </row>
    <row r="16" spans="1:4" x14ac:dyDescent="0.2">
      <c r="A16" s="39">
        <v>7</v>
      </c>
      <c r="B16" s="18" t="s">
        <v>470</v>
      </c>
      <c r="C16" s="93"/>
      <c r="D16" s="93"/>
    </row>
    <row r="17" spans="1:4" x14ac:dyDescent="0.2">
      <c r="A17" s="39" t="s">
        <v>281</v>
      </c>
      <c r="B17" s="18" t="s">
        <v>282</v>
      </c>
      <c r="C17" s="93"/>
      <c r="D17" s="93"/>
    </row>
    <row r="18" spans="1:4" x14ac:dyDescent="0.2">
      <c r="A18" s="39" t="s">
        <v>283</v>
      </c>
      <c r="B18" s="18" t="s">
        <v>284</v>
      </c>
      <c r="C18" s="93"/>
      <c r="D18" s="93"/>
    </row>
    <row r="19" spans="1:4" x14ac:dyDescent="0.2">
      <c r="A19" s="39">
        <v>9</v>
      </c>
      <c r="B19" s="18" t="s">
        <v>471</v>
      </c>
      <c r="C19" s="93"/>
      <c r="D19" s="93"/>
    </row>
    <row r="20" spans="1:4" x14ac:dyDescent="0.2">
      <c r="A20" s="39">
        <v>10</v>
      </c>
      <c r="B20" s="18" t="s">
        <v>472</v>
      </c>
      <c r="C20" s="93"/>
      <c r="D20" s="93"/>
    </row>
    <row r="21" spans="1:4" x14ac:dyDescent="0.2">
      <c r="A21" s="39">
        <v>11</v>
      </c>
      <c r="B21" s="18" t="s">
        <v>63</v>
      </c>
      <c r="C21" s="93"/>
      <c r="D21" s="93"/>
    </row>
    <row r="22" spans="1:4" x14ac:dyDescent="0.2">
      <c r="A22" s="39">
        <v>12</v>
      </c>
      <c r="B22" s="18" t="s">
        <v>324</v>
      </c>
      <c r="C22" s="93"/>
      <c r="D22" s="93"/>
    </row>
    <row r="23" spans="1:4" x14ac:dyDescent="0.2">
      <c r="A23" s="39">
        <v>13</v>
      </c>
      <c r="B23" s="18" t="s">
        <v>67</v>
      </c>
      <c r="C23" s="93"/>
      <c r="D23" s="93"/>
    </row>
    <row r="24" spans="1:4" ht="30" x14ac:dyDescent="0.2">
      <c r="A24" s="39">
        <v>14</v>
      </c>
      <c r="B24" s="18" t="s">
        <v>356</v>
      </c>
      <c r="C24" s="93"/>
      <c r="D24" s="93"/>
    </row>
    <row r="25" spans="1:4" x14ac:dyDescent="0.2">
      <c r="A25" s="39">
        <v>15</v>
      </c>
      <c r="B25" s="18" t="s">
        <v>398</v>
      </c>
      <c r="C25" s="93"/>
      <c r="D25" s="93"/>
    </row>
    <row r="26" spans="1:4" x14ac:dyDescent="0.2">
      <c r="A26" s="39">
        <v>16</v>
      </c>
      <c r="B26" s="18" t="s">
        <v>413</v>
      </c>
      <c r="C26" s="93"/>
      <c r="D26" s="93"/>
    </row>
  </sheetData>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23"/>
  <sheetViews>
    <sheetView zoomScaleNormal="100" workbookViewId="0">
      <pane xSplit="1" topLeftCell="L1" activePane="topRight" state="frozen"/>
      <selection activeCell="B29" sqref="B29"/>
      <selection pane="topRight" activeCell="B29" sqref="B29"/>
    </sheetView>
  </sheetViews>
  <sheetFormatPr defaultRowHeight="15" x14ac:dyDescent="0.2"/>
  <cols>
    <col min="1" max="1" width="16.6640625" style="10" customWidth="1"/>
    <col min="2" max="22" width="8.5546875" style="10" customWidth="1"/>
    <col min="23" max="16384" width="8.88671875" style="10"/>
  </cols>
  <sheetData>
    <row r="1" spans="1:23" s="5" customFormat="1" ht="15.75" x14ac:dyDescent="0.25">
      <c r="A1" s="1" t="s">
        <v>432</v>
      </c>
      <c r="B1" s="2"/>
      <c r="C1" s="3"/>
      <c r="D1" s="4"/>
      <c r="E1" s="4"/>
      <c r="F1" s="2"/>
    </row>
    <row r="2" spans="1:23" s="5" customFormat="1" ht="15.75" x14ac:dyDescent="0.25">
      <c r="A2" s="2" t="s">
        <v>5</v>
      </c>
      <c r="B2" s="2"/>
      <c r="C2" s="3"/>
      <c r="D2" s="4"/>
      <c r="E2" s="4"/>
      <c r="F2" s="2"/>
    </row>
    <row r="3" spans="1:23" s="5" customFormat="1" ht="15.75" x14ac:dyDescent="0.25">
      <c r="A3" s="5" t="s">
        <v>40</v>
      </c>
      <c r="B3" s="2"/>
      <c r="C3" s="3"/>
      <c r="D3" s="4"/>
      <c r="E3" s="4"/>
      <c r="F3" s="2"/>
    </row>
    <row r="4" spans="1:23" s="9" customFormat="1" ht="31.5" x14ac:dyDescent="0.25">
      <c r="A4" s="32" t="s">
        <v>6</v>
      </c>
      <c r="B4" s="9" t="s">
        <v>123</v>
      </c>
      <c r="C4" s="9" t="s">
        <v>124</v>
      </c>
      <c r="D4" s="9" t="s">
        <v>165</v>
      </c>
      <c r="E4" s="9" t="s">
        <v>125</v>
      </c>
      <c r="F4" s="9" t="s">
        <v>126</v>
      </c>
      <c r="G4" s="9" t="s">
        <v>127</v>
      </c>
      <c r="H4" s="9" t="s">
        <v>128</v>
      </c>
      <c r="I4" s="9" t="s">
        <v>129</v>
      </c>
      <c r="J4" s="9" t="s">
        <v>130</v>
      </c>
      <c r="K4" s="9" t="s">
        <v>131</v>
      </c>
      <c r="L4" s="9" t="s">
        <v>132</v>
      </c>
      <c r="M4" s="9" t="s">
        <v>133</v>
      </c>
      <c r="N4" s="9" t="s">
        <v>134</v>
      </c>
      <c r="O4" s="9" t="s">
        <v>135</v>
      </c>
      <c r="P4" s="9" t="s">
        <v>136</v>
      </c>
      <c r="Q4" s="9" t="s">
        <v>137</v>
      </c>
      <c r="R4" s="9" t="s">
        <v>138</v>
      </c>
      <c r="S4" s="9" t="s">
        <v>139</v>
      </c>
      <c r="T4" s="9" t="s">
        <v>140</v>
      </c>
      <c r="U4" s="9" t="s">
        <v>141</v>
      </c>
      <c r="V4" s="9" t="s">
        <v>142</v>
      </c>
      <c r="W4" s="32" t="s">
        <v>444</v>
      </c>
    </row>
    <row r="5" spans="1:23" x14ac:dyDescent="0.2">
      <c r="A5" s="10" t="s">
        <v>47</v>
      </c>
      <c r="B5" s="35">
        <v>0</v>
      </c>
      <c r="C5" s="35">
        <v>0</v>
      </c>
      <c r="D5" s="35">
        <v>0</v>
      </c>
      <c r="E5" s="35">
        <v>0</v>
      </c>
      <c r="F5" s="35">
        <v>0</v>
      </c>
      <c r="G5" s="35">
        <v>0</v>
      </c>
      <c r="H5" s="35">
        <v>1.1000000000000001</v>
      </c>
      <c r="I5" s="35">
        <v>1.4</v>
      </c>
      <c r="J5" s="35">
        <v>0</v>
      </c>
      <c r="K5" s="35">
        <v>0</v>
      </c>
      <c r="L5" s="35">
        <v>0</v>
      </c>
      <c r="M5" s="35">
        <v>0</v>
      </c>
      <c r="N5" s="35">
        <v>0</v>
      </c>
      <c r="O5" s="35">
        <v>0.7</v>
      </c>
      <c r="P5" s="35">
        <v>1.4</v>
      </c>
      <c r="Q5" s="35">
        <v>2.1</v>
      </c>
      <c r="R5" s="35">
        <v>0</v>
      </c>
      <c r="S5" s="35">
        <v>0</v>
      </c>
      <c r="T5" s="35">
        <v>0</v>
      </c>
      <c r="U5" s="35">
        <v>0</v>
      </c>
      <c r="V5" s="35">
        <v>0</v>
      </c>
      <c r="W5" s="35">
        <v>0</v>
      </c>
    </row>
    <row r="6" spans="1:23" x14ac:dyDescent="0.2">
      <c r="A6" s="10" t="s">
        <v>55</v>
      </c>
      <c r="B6" s="35">
        <v>7.8460000000000001</v>
      </c>
      <c r="C6" s="35">
        <v>9.0429999999999993</v>
      </c>
      <c r="D6" s="35">
        <v>14.189</v>
      </c>
      <c r="E6" s="35">
        <v>15.962999999999999</v>
      </c>
      <c r="F6" s="35">
        <v>16.399999999999999</v>
      </c>
      <c r="G6" s="35">
        <v>18.5</v>
      </c>
      <c r="H6" s="40">
        <v>22</v>
      </c>
      <c r="I6" s="40">
        <v>25.9</v>
      </c>
      <c r="J6" s="35">
        <v>25.1</v>
      </c>
      <c r="K6" s="40">
        <v>24.8</v>
      </c>
      <c r="L6" s="40">
        <v>23.1</v>
      </c>
      <c r="M6" s="35">
        <v>21.7</v>
      </c>
      <c r="N6" s="35">
        <v>16.8</v>
      </c>
      <c r="O6" s="35">
        <v>19.2</v>
      </c>
      <c r="P6" s="35">
        <v>19.100000000000001</v>
      </c>
      <c r="Q6" s="35">
        <v>19.899999999999999</v>
      </c>
      <c r="R6" s="35">
        <v>19.2</v>
      </c>
      <c r="S6" s="40">
        <v>23.7</v>
      </c>
      <c r="T6" s="35">
        <v>22.6</v>
      </c>
      <c r="U6" s="35">
        <v>21.6</v>
      </c>
      <c r="V6" s="35">
        <v>4.3</v>
      </c>
      <c r="W6" s="10">
        <v>7.3</v>
      </c>
    </row>
    <row r="7" spans="1:23" x14ac:dyDescent="0.2">
      <c r="A7" s="10" t="s">
        <v>58</v>
      </c>
      <c r="B7" s="35">
        <v>0</v>
      </c>
      <c r="C7" s="35">
        <v>0</v>
      </c>
      <c r="D7" s="35">
        <v>0</v>
      </c>
      <c r="E7" s="35">
        <v>0</v>
      </c>
      <c r="F7" s="35">
        <v>31</v>
      </c>
      <c r="G7" s="35">
        <v>33</v>
      </c>
      <c r="H7" s="35">
        <v>32.4</v>
      </c>
      <c r="I7" s="35">
        <v>36.4</v>
      </c>
      <c r="J7" s="35">
        <v>35.6</v>
      </c>
      <c r="K7" s="35">
        <v>33.1</v>
      </c>
      <c r="L7" s="35">
        <v>29.8</v>
      </c>
      <c r="M7" s="35">
        <v>36.4</v>
      </c>
      <c r="N7" s="35">
        <v>36.200000000000003</v>
      </c>
      <c r="O7" s="35">
        <v>32.9</v>
      </c>
      <c r="P7" s="35">
        <v>29.1</v>
      </c>
      <c r="Q7" s="35">
        <v>27.1</v>
      </c>
      <c r="R7" s="35">
        <v>31.2</v>
      </c>
      <c r="S7" s="38">
        <v>29.2</v>
      </c>
      <c r="T7" s="35">
        <v>27.6</v>
      </c>
      <c r="U7" s="38">
        <v>29.8</v>
      </c>
      <c r="V7" s="35">
        <v>10.1</v>
      </c>
      <c r="W7" s="10">
        <v>14</v>
      </c>
    </row>
    <row r="8" spans="1:23" x14ac:dyDescent="0.2">
      <c r="A8" s="10" t="s">
        <v>59</v>
      </c>
      <c r="B8" s="35">
        <v>4.33</v>
      </c>
      <c r="C8" s="35">
        <v>4.6139999999999999</v>
      </c>
      <c r="D8" s="35">
        <v>1.04</v>
      </c>
      <c r="E8" s="35">
        <v>0.11799999999999999</v>
      </c>
      <c r="F8" s="35">
        <v>0.2</v>
      </c>
      <c r="G8" s="35">
        <v>0.1</v>
      </c>
      <c r="H8" s="35">
        <v>0.2</v>
      </c>
      <c r="I8" s="35">
        <v>0.1</v>
      </c>
      <c r="J8" s="35">
        <v>0.2</v>
      </c>
      <c r="K8" s="35">
        <v>0</v>
      </c>
      <c r="L8" s="35">
        <v>0</v>
      </c>
      <c r="M8" s="35">
        <v>1.5</v>
      </c>
      <c r="N8" s="35">
        <v>4.2</v>
      </c>
      <c r="O8" s="35">
        <v>3.3</v>
      </c>
      <c r="P8" s="35">
        <v>3.4</v>
      </c>
      <c r="Q8" s="35">
        <v>3.7</v>
      </c>
      <c r="R8" s="35">
        <v>3.5</v>
      </c>
      <c r="S8" s="38">
        <v>1</v>
      </c>
      <c r="T8" s="35">
        <v>0.1</v>
      </c>
      <c r="U8" s="35">
        <v>0.2</v>
      </c>
      <c r="V8" s="35">
        <v>0</v>
      </c>
      <c r="W8" s="10">
        <v>0.3</v>
      </c>
    </row>
    <row r="9" spans="1:23" ht="40.5" customHeight="1" x14ac:dyDescent="0.2">
      <c r="A9" s="10" t="s">
        <v>143</v>
      </c>
      <c r="B9" s="35">
        <v>149.46600000000001</v>
      </c>
      <c r="C9" s="35">
        <v>141.59100000000001</v>
      </c>
      <c r="D9" s="35">
        <v>158.929</v>
      </c>
      <c r="E9" s="35">
        <v>224.47200000000001</v>
      </c>
      <c r="F9" s="35">
        <v>247.8</v>
      </c>
      <c r="G9" s="35">
        <v>235</v>
      </c>
      <c r="H9" s="35">
        <v>240.8</v>
      </c>
      <c r="I9" s="35">
        <v>221.6</v>
      </c>
      <c r="J9" s="35">
        <v>243.2</v>
      </c>
      <c r="K9" s="35">
        <v>224.9</v>
      </c>
      <c r="L9" s="35">
        <v>206.8</v>
      </c>
      <c r="M9" s="35">
        <v>222.7</v>
      </c>
      <c r="N9" s="35">
        <v>230.4</v>
      </c>
      <c r="O9" s="35">
        <v>219.3</v>
      </c>
      <c r="P9" s="35">
        <v>192.9</v>
      </c>
      <c r="Q9" s="35">
        <v>207.1</v>
      </c>
      <c r="R9" s="35">
        <v>237.9</v>
      </c>
      <c r="S9" s="38">
        <v>263.39999999999998</v>
      </c>
      <c r="T9" s="35">
        <v>262.2</v>
      </c>
      <c r="U9" s="35">
        <v>258.39999999999998</v>
      </c>
      <c r="V9" s="35">
        <v>83.5</v>
      </c>
      <c r="W9" s="10">
        <v>111</v>
      </c>
    </row>
    <row r="10" spans="1:23" x14ac:dyDescent="0.2">
      <c r="A10" s="10" t="s">
        <v>144</v>
      </c>
      <c r="B10" s="35">
        <v>0</v>
      </c>
      <c r="C10" s="35">
        <v>0</v>
      </c>
      <c r="D10" s="35">
        <v>0</v>
      </c>
      <c r="E10" s="35">
        <v>0</v>
      </c>
      <c r="F10" s="35">
        <v>46.9</v>
      </c>
      <c r="G10" s="35">
        <v>65.7</v>
      </c>
      <c r="H10" s="35">
        <v>51</v>
      </c>
      <c r="I10" s="35">
        <v>53.5</v>
      </c>
      <c r="J10" s="35">
        <v>7.9</v>
      </c>
      <c r="K10" s="35">
        <v>0</v>
      </c>
      <c r="L10" s="35">
        <v>0</v>
      </c>
      <c r="M10" s="35">
        <v>0</v>
      </c>
      <c r="N10" s="35">
        <v>0</v>
      </c>
      <c r="O10" s="35">
        <v>0</v>
      </c>
      <c r="P10" s="35">
        <v>0</v>
      </c>
      <c r="Q10" s="35">
        <v>0</v>
      </c>
      <c r="R10" s="35">
        <v>57.9</v>
      </c>
      <c r="S10" s="38">
        <v>79.099999999999994</v>
      </c>
      <c r="T10" s="35">
        <v>97.6</v>
      </c>
      <c r="U10" s="35">
        <v>140.4</v>
      </c>
      <c r="V10" s="35">
        <v>42.9</v>
      </c>
      <c r="W10" s="10">
        <v>64</v>
      </c>
    </row>
    <row r="11" spans="1:23" x14ac:dyDescent="0.2">
      <c r="A11" s="10" t="s">
        <v>145</v>
      </c>
      <c r="B11" s="35">
        <v>0</v>
      </c>
      <c r="C11" s="35">
        <v>1.1619999999999999</v>
      </c>
      <c r="D11" s="35">
        <v>4.9000000000000002E-2</v>
      </c>
      <c r="E11" s="35">
        <v>0</v>
      </c>
      <c r="F11" s="35">
        <v>0</v>
      </c>
      <c r="G11" s="35">
        <v>0</v>
      </c>
      <c r="H11" s="35">
        <v>0</v>
      </c>
      <c r="I11" s="35">
        <v>0</v>
      </c>
      <c r="J11" s="35">
        <v>0</v>
      </c>
      <c r="K11" s="35">
        <v>0</v>
      </c>
      <c r="L11" s="35">
        <v>0</v>
      </c>
      <c r="M11" s="35">
        <v>0</v>
      </c>
      <c r="N11" s="35">
        <v>0</v>
      </c>
      <c r="O11" s="35">
        <v>0</v>
      </c>
      <c r="P11" s="35">
        <v>7.6</v>
      </c>
      <c r="Q11" s="35">
        <v>4.9000000000000004</v>
      </c>
      <c r="R11" s="35">
        <v>0</v>
      </c>
      <c r="S11" s="35">
        <v>0</v>
      </c>
      <c r="T11" s="35">
        <v>0</v>
      </c>
      <c r="U11" s="35">
        <v>0</v>
      </c>
      <c r="V11" s="35">
        <v>0</v>
      </c>
      <c r="W11" s="35">
        <v>0</v>
      </c>
    </row>
    <row r="12" spans="1:23" x14ac:dyDescent="0.2">
      <c r="A12" s="10" t="s">
        <v>146</v>
      </c>
      <c r="B12" s="35">
        <v>104.892</v>
      </c>
      <c r="C12" s="35">
        <v>112.874</v>
      </c>
      <c r="D12" s="40">
        <v>111.77500000000001</v>
      </c>
      <c r="E12" s="35">
        <v>112.297</v>
      </c>
      <c r="F12" s="35">
        <v>115</v>
      </c>
      <c r="G12" s="35">
        <v>102.4</v>
      </c>
      <c r="H12" s="35">
        <v>100.5</v>
      </c>
      <c r="I12" s="35">
        <v>102.3</v>
      </c>
      <c r="J12" s="35">
        <v>102.5</v>
      </c>
      <c r="K12" s="35">
        <v>86.6</v>
      </c>
      <c r="L12" s="35">
        <v>90.3</v>
      </c>
      <c r="M12" s="35">
        <v>99.6</v>
      </c>
      <c r="N12" s="35">
        <v>88.8</v>
      </c>
      <c r="O12" s="35">
        <v>91.8</v>
      </c>
      <c r="P12" s="35">
        <v>89.6</v>
      </c>
      <c r="Q12" s="35">
        <v>93.5</v>
      </c>
      <c r="R12" s="35">
        <v>133.9</v>
      </c>
      <c r="S12" s="35">
        <v>136.4</v>
      </c>
      <c r="T12" s="35">
        <v>147.19999999999999</v>
      </c>
      <c r="U12" s="35">
        <v>146.6</v>
      </c>
      <c r="V12" s="35">
        <v>35.799999999999997</v>
      </c>
      <c r="W12" s="10">
        <v>65.8</v>
      </c>
    </row>
    <row r="13" spans="1:23" x14ac:dyDescent="0.2">
      <c r="A13" s="10" t="s">
        <v>170</v>
      </c>
      <c r="B13" s="35">
        <v>0</v>
      </c>
      <c r="C13" s="35">
        <v>0</v>
      </c>
      <c r="D13" s="35">
        <v>2.2549999999999999</v>
      </c>
      <c r="E13" s="35">
        <v>0</v>
      </c>
      <c r="F13" s="35">
        <v>0.2</v>
      </c>
      <c r="G13" s="35">
        <v>0</v>
      </c>
      <c r="H13" s="35">
        <v>0</v>
      </c>
      <c r="I13" s="35">
        <v>0.3</v>
      </c>
      <c r="J13" s="35">
        <v>0</v>
      </c>
      <c r="K13" s="35">
        <v>0</v>
      </c>
      <c r="L13" s="35">
        <v>0</v>
      </c>
      <c r="M13" s="35">
        <v>0.2</v>
      </c>
      <c r="N13" s="35">
        <v>0.1</v>
      </c>
      <c r="O13" s="35">
        <v>0</v>
      </c>
      <c r="P13" s="35">
        <v>0</v>
      </c>
      <c r="Q13" s="35">
        <v>0</v>
      </c>
      <c r="R13" s="35">
        <v>0.1</v>
      </c>
      <c r="S13" s="38">
        <v>0.4</v>
      </c>
      <c r="T13" s="35">
        <v>0.1</v>
      </c>
      <c r="U13" s="35">
        <v>0</v>
      </c>
      <c r="V13" s="35">
        <v>0</v>
      </c>
      <c r="W13" s="35">
        <v>0</v>
      </c>
    </row>
    <row r="14" spans="1:23" ht="35.25" customHeight="1" x14ac:dyDescent="0.2">
      <c r="A14" s="10" t="s">
        <v>166</v>
      </c>
      <c r="B14" s="35">
        <v>0</v>
      </c>
      <c r="C14" s="35">
        <v>0</v>
      </c>
      <c r="D14" s="35">
        <v>0</v>
      </c>
      <c r="E14" s="35">
        <v>0</v>
      </c>
      <c r="F14" s="35">
        <v>0</v>
      </c>
      <c r="G14" s="34">
        <v>29.2</v>
      </c>
      <c r="H14" s="34">
        <v>40.699999999999996</v>
      </c>
      <c r="I14" s="34">
        <v>24.4</v>
      </c>
      <c r="J14" s="34">
        <v>22.6</v>
      </c>
      <c r="K14" s="34">
        <v>19.3</v>
      </c>
      <c r="L14" s="34">
        <v>16.8</v>
      </c>
      <c r="M14" s="34">
        <v>21.5</v>
      </c>
      <c r="N14" s="39">
        <v>23.6</v>
      </c>
      <c r="O14" s="39">
        <v>23.3</v>
      </c>
      <c r="P14" s="10">
        <v>27.2</v>
      </c>
      <c r="Q14" s="10">
        <v>29.2</v>
      </c>
      <c r="R14" s="10">
        <v>30.3</v>
      </c>
      <c r="S14" s="10">
        <v>33.200000000000003</v>
      </c>
      <c r="T14" s="10">
        <v>36</v>
      </c>
      <c r="U14" s="10">
        <v>32.9</v>
      </c>
      <c r="V14" s="10">
        <v>4.5999999999999996</v>
      </c>
      <c r="W14" s="10">
        <v>13.2</v>
      </c>
    </row>
    <row r="15" spans="1:23" x14ac:dyDescent="0.2">
      <c r="A15" s="30" t="s">
        <v>147</v>
      </c>
      <c r="B15" s="35">
        <v>0</v>
      </c>
      <c r="C15" s="35">
        <v>0</v>
      </c>
      <c r="D15" s="35">
        <v>0</v>
      </c>
      <c r="E15" s="45">
        <v>1.5640000000000001</v>
      </c>
      <c r="F15" s="45">
        <v>12.7</v>
      </c>
      <c r="G15" s="34">
        <v>15.3</v>
      </c>
      <c r="H15" s="34">
        <v>18.2</v>
      </c>
      <c r="I15" s="34">
        <v>15.1</v>
      </c>
      <c r="J15" s="34">
        <v>24.9</v>
      </c>
      <c r="K15" s="34">
        <v>30.3</v>
      </c>
      <c r="L15" s="34">
        <v>30.4</v>
      </c>
      <c r="M15" s="34">
        <v>30.3</v>
      </c>
      <c r="N15" s="39">
        <v>33</v>
      </c>
      <c r="O15" s="39">
        <v>34.799999999999997</v>
      </c>
      <c r="P15" s="10">
        <v>41.2</v>
      </c>
      <c r="Q15" s="10">
        <v>41.4</v>
      </c>
      <c r="R15" s="10">
        <v>42.5</v>
      </c>
      <c r="S15" s="10">
        <v>44.1</v>
      </c>
      <c r="T15" s="10">
        <v>45.1</v>
      </c>
      <c r="U15" s="10">
        <v>39.700000000000003</v>
      </c>
      <c r="V15" s="10">
        <v>4.5999999999999996</v>
      </c>
      <c r="W15" s="10">
        <v>10.3</v>
      </c>
    </row>
    <row r="16" spans="1:23" x14ac:dyDescent="0.2">
      <c r="A16" s="30" t="s">
        <v>148</v>
      </c>
      <c r="B16" s="35">
        <v>0</v>
      </c>
      <c r="C16" s="35">
        <v>0</v>
      </c>
      <c r="D16" s="35">
        <v>0</v>
      </c>
      <c r="E16" s="35">
        <v>0</v>
      </c>
      <c r="F16" s="35">
        <v>0</v>
      </c>
      <c r="G16" s="34">
        <v>41.3</v>
      </c>
      <c r="H16" s="34">
        <v>82.5</v>
      </c>
      <c r="I16" s="34">
        <v>82.1</v>
      </c>
      <c r="J16" s="34">
        <v>74</v>
      </c>
      <c r="K16" s="34">
        <v>73.3</v>
      </c>
      <c r="L16" s="34">
        <v>69.2</v>
      </c>
      <c r="M16" s="34">
        <v>75.400000000000006</v>
      </c>
      <c r="N16" s="39">
        <v>78.099999999999994</v>
      </c>
      <c r="O16" s="39">
        <v>81.2</v>
      </c>
      <c r="P16" s="10">
        <v>77.599999999999994</v>
      </c>
      <c r="Q16" s="10">
        <v>82.4</v>
      </c>
      <c r="R16" s="10">
        <v>87.7</v>
      </c>
      <c r="S16" s="10">
        <v>96.7</v>
      </c>
      <c r="T16" s="10">
        <v>92.8</v>
      </c>
      <c r="U16" s="10">
        <v>91</v>
      </c>
      <c r="V16" s="10">
        <v>28.2</v>
      </c>
      <c r="W16" s="10">
        <v>47.2</v>
      </c>
    </row>
    <row r="17" spans="1:23" x14ac:dyDescent="0.2">
      <c r="A17" s="30" t="s">
        <v>178</v>
      </c>
      <c r="B17" s="35">
        <v>0</v>
      </c>
      <c r="C17" s="35">
        <v>0</v>
      </c>
      <c r="D17" s="35">
        <v>0</v>
      </c>
      <c r="E17" s="35">
        <v>0</v>
      </c>
      <c r="F17" s="35">
        <v>0</v>
      </c>
      <c r="G17" s="35">
        <v>0</v>
      </c>
      <c r="H17" s="35">
        <v>0</v>
      </c>
      <c r="I17" s="34">
        <v>33.5</v>
      </c>
      <c r="J17" s="34">
        <v>40.200000000000003</v>
      </c>
      <c r="K17" s="34">
        <v>20.399999999999999</v>
      </c>
      <c r="L17" s="35">
        <v>0</v>
      </c>
      <c r="M17" s="35">
        <v>0</v>
      </c>
      <c r="N17" s="39">
        <v>0</v>
      </c>
      <c r="O17" s="39">
        <v>0</v>
      </c>
      <c r="P17" s="10">
        <v>0</v>
      </c>
      <c r="Q17" s="10">
        <v>0</v>
      </c>
      <c r="R17" s="10">
        <v>0</v>
      </c>
      <c r="S17" s="10">
        <v>0</v>
      </c>
      <c r="T17" s="10">
        <v>0.1</v>
      </c>
      <c r="U17" s="10">
        <v>3.7</v>
      </c>
      <c r="V17" s="10">
        <v>0.1</v>
      </c>
      <c r="W17" s="10">
        <v>0</v>
      </c>
    </row>
    <row r="18" spans="1:23" x14ac:dyDescent="0.2">
      <c r="A18" s="30" t="s">
        <v>154</v>
      </c>
      <c r="B18" s="35">
        <v>0</v>
      </c>
      <c r="C18" s="35">
        <v>0</v>
      </c>
      <c r="D18" s="45">
        <v>1.9610000000000001</v>
      </c>
      <c r="E18" s="45">
        <v>14.445</v>
      </c>
      <c r="F18" s="45">
        <v>15.3</v>
      </c>
      <c r="G18" s="34">
        <v>18.100000000000001</v>
      </c>
      <c r="H18" s="34">
        <v>20.6</v>
      </c>
      <c r="I18" s="34">
        <v>16.7</v>
      </c>
      <c r="J18" s="34">
        <v>42.9</v>
      </c>
      <c r="K18" s="34">
        <v>50.5</v>
      </c>
      <c r="L18" s="34">
        <v>46.4</v>
      </c>
      <c r="M18" s="34">
        <v>49.2</v>
      </c>
      <c r="N18" s="39">
        <v>51</v>
      </c>
      <c r="O18" s="39">
        <v>55.8</v>
      </c>
      <c r="P18" s="10">
        <v>70.5</v>
      </c>
      <c r="Q18" s="10">
        <v>84.5</v>
      </c>
      <c r="R18" s="10">
        <v>68.2</v>
      </c>
      <c r="S18" s="10">
        <v>65.599999999999994</v>
      </c>
      <c r="T18" s="10">
        <v>56.7</v>
      </c>
      <c r="U18" s="10">
        <v>50.4</v>
      </c>
      <c r="V18" s="10">
        <v>10.199999999999999</v>
      </c>
      <c r="W18" s="10">
        <v>11.2</v>
      </c>
    </row>
    <row r="19" spans="1:23" x14ac:dyDescent="0.2">
      <c r="A19" s="30" t="s">
        <v>175</v>
      </c>
      <c r="B19" s="35"/>
      <c r="C19" s="35"/>
      <c r="D19" s="45"/>
      <c r="E19" s="45"/>
      <c r="F19" s="45"/>
      <c r="G19" s="34"/>
      <c r="H19" s="34"/>
      <c r="I19" s="34"/>
      <c r="J19" s="34"/>
      <c r="K19" s="34"/>
      <c r="L19" s="35">
        <v>0</v>
      </c>
      <c r="M19" s="35">
        <v>0</v>
      </c>
      <c r="N19" s="35">
        <v>0</v>
      </c>
      <c r="O19" s="35">
        <v>0</v>
      </c>
      <c r="P19" s="35">
        <v>0</v>
      </c>
      <c r="Q19" s="35">
        <v>0</v>
      </c>
      <c r="R19" s="35">
        <v>0</v>
      </c>
      <c r="S19" s="35">
        <v>0</v>
      </c>
      <c r="T19" s="35">
        <v>0</v>
      </c>
      <c r="U19" s="35">
        <v>0</v>
      </c>
      <c r="V19" s="35">
        <v>0</v>
      </c>
      <c r="W19" s="10">
        <v>1.8</v>
      </c>
    </row>
    <row r="20" spans="1:23" x14ac:dyDescent="0.2">
      <c r="A20" s="30" t="s">
        <v>179</v>
      </c>
      <c r="B20" s="35">
        <v>0</v>
      </c>
      <c r="C20" s="35">
        <v>0</v>
      </c>
      <c r="D20" s="35">
        <v>0</v>
      </c>
      <c r="E20" s="35">
        <v>0</v>
      </c>
      <c r="F20" s="35">
        <v>0</v>
      </c>
      <c r="G20" s="35">
        <v>0</v>
      </c>
      <c r="H20" s="35">
        <v>0</v>
      </c>
      <c r="I20" s="34">
        <v>3.3</v>
      </c>
      <c r="J20" s="34">
        <v>14.9</v>
      </c>
      <c r="K20" s="34">
        <v>3.9</v>
      </c>
      <c r="L20" s="34">
        <v>2.4</v>
      </c>
      <c r="M20" s="34">
        <v>2.1</v>
      </c>
      <c r="N20" s="39">
        <v>1.8</v>
      </c>
      <c r="O20" s="39">
        <v>0</v>
      </c>
      <c r="P20" s="10">
        <v>0</v>
      </c>
      <c r="Q20" s="10">
        <v>0</v>
      </c>
      <c r="R20" s="10">
        <v>0</v>
      </c>
      <c r="S20" s="10">
        <v>0</v>
      </c>
      <c r="T20" s="10">
        <v>0</v>
      </c>
      <c r="U20" s="10">
        <v>0</v>
      </c>
      <c r="V20" s="35">
        <v>0</v>
      </c>
      <c r="W20" s="35">
        <v>0</v>
      </c>
    </row>
    <row r="21" spans="1:23" ht="30.75" customHeight="1" x14ac:dyDescent="0.2">
      <c r="A21" s="30" t="s">
        <v>159</v>
      </c>
      <c r="B21" s="34">
        <f>SUM(B5:B20)</f>
        <v>266.53399999999999</v>
      </c>
      <c r="C21" s="34">
        <f t="shared" ref="C21:W21" si="0">SUM(C5:C20)</f>
        <v>269.28399999999999</v>
      </c>
      <c r="D21" s="34">
        <f t="shared" si="0"/>
        <v>290.19800000000004</v>
      </c>
      <c r="E21" s="34">
        <f t="shared" si="0"/>
        <v>368.85900000000004</v>
      </c>
      <c r="F21" s="34">
        <f t="shared" si="0"/>
        <v>485.5</v>
      </c>
      <c r="G21" s="34">
        <f t="shared" si="0"/>
        <v>558.6</v>
      </c>
      <c r="H21" s="34">
        <f t="shared" si="0"/>
        <v>610</v>
      </c>
      <c r="I21" s="34">
        <f t="shared" si="0"/>
        <v>616.6</v>
      </c>
      <c r="J21" s="34">
        <f t="shared" si="0"/>
        <v>634</v>
      </c>
      <c r="K21" s="34">
        <f t="shared" si="0"/>
        <v>567.1</v>
      </c>
      <c r="L21" s="34">
        <f t="shared" si="0"/>
        <v>515.20000000000005</v>
      </c>
      <c r="M21" s="34">
        <f t="shared" si="0"/>
        <v>560.6</v>
      </c>
      <c r="N21" s="34">
        <f t="shared" si="0"/>
        <v>564</v>
      </c>
      <c r="O21" s="34">
        <f t="shared" si="0"/>
        <v>562.29999999999995</v>
      </c>
      <c r="P21" s="34">
        <f t="shared" si="0"/>
        <v>559.6</v>
      </c>
      <c r="Q21" s="34">
        <f t="shared" si="0"/>
        <v>595.79999999999995</v>
      </c>
      <c r="R21" s="34">
        <f t="shared" si="0"/>
        <v>712.40000000000009</v>
      </c>
      <c r="S21" s="34">
        <f t="shared" si="0"/>
        <v>772.80000000000007</v>
      </c>
      <c r="T21" s="34">
        <f t="shared" si="0"/>
        <v>788.1</v>
      </c>
      <c r="U21" s="34">
        <f t="shared" si="0"/>
        <v>814.7</v>
      </c>
      <c r="V21" s="34">
        <f t="shared" si="0"/>
        <v>224.29999999999998</v>
      </c>
      <c r="W21" s="34">
        <f t="shared" si="0"/>
        <v>346.09999999999997</v>
      </c>
    </row>
    <row r="22" spans="1:23" ht="38.25" customHeight="1" x14ac:dyDescent="0.2">
      <c r="A22" s="30" t="s">
        <v>160</v>
      </c>
      <c r="B22" s="35">
        <v>0</v>
      </c>
      <c r="C22" s="35">
        <v>0</v>
      </c>
      <c r="D22" s="35">
        <v>0</v>
      </c>
      <c r="E22" s="35">
        <v>0</v>
      </c>
      <c r="F22" s="35">
        <v>0</v>
      </c>
      <c r="G22" s="35">
        <v>0</v>
      </c>
      <c r="H22" s="35">
        <v>0</v>
      </c>
      <c r="I22" s="35">
        <v>0</v>
      </c>
      <c r="J22" s="34">
        <v>0.92200000000000004</v>
      </c>
      <c r="K22" s="34">
        <v>1.2</v>
      </c>
      <c r="L22" s="34">
        <v>1.3</v>
      </c>
      <c r="M22" s="34">
        <v>1.8</v>
      </c>
      <c r="N22" s="39">
        <v>1.6</v>
      </c>
      <c r="O22" s="39">
        <v>1.7</v>
      </c>
      <c r="P22" s="10">
        <v>1.8</v>
      </c>
      <c r="Q22" s="10">
        <v>2.1</v>
      </c>
      <c r="R22" s="10">
        <v>1.9</v>
      </c>
      <c r="S22" s="10">
        <v>2</v>
      </c>
      <c r="T22" s="10">
        <v>1.8</v>
      </c>
      <c r="U22" s="10">
        <v>1.8</v>
      </c>
      <c r="V22" s="10">
        <v>0</v>
      </c>
      <c r="W22" s="10">
        <v>0.1</v>
      </c>
    </row>
    <row r="23" spans="1:23" x14ac:dyDescent="0.2">
      <c r="A23" s="30" t="s">
        <v>169</v>
      </c>
      <c r="B23" s="35">
        <v>0</v>
      </c>
      <c r="C23" s="35">
        <v>0</v>
      </c>
      <c r="D23" s="35">
        <v>0</v>
      </c>
      <c r="E23" s="45">
        <v>8.0719999999999992</v>
      </c>
      <c r="F23" s="45">
        <v>0.28699999999999998</v>
      </c>
      <c r="G23" s="35">
        <v>0</v>
      </c>
      <c r="H23" s="35">
        <v>0</v>
      </c>
      <c r="I23" s="35">
        <v>0</v>
      </c>
      <c r="J23" s="35">
        <v>0</v>
      </c>
      <c r="K23" s="35">
        <v>0</v>
      </c>
      <c r="L23" s="35">
        <v>0</v>
      </c>
      <c r="M23" s="35">
        <v>0</v>
      </c>
      <c r="N23" s="39">
        <v>0</v>
      </c>
      <c r="O23" s="39">
        <v>0</v>
      </c>
      <c r="P23" s="10">
        <v>0</v>
      </c>
      <c r="Q23" s="10">
        <v>0</v>
      </c>
      <c r="R23" s="10">
        <v>0</v>
      </c>
      <c r="S23" s="10">
        <v>0</v>
      </c>
      <c r="T23" s="10">
        <v>0</v>
      </c>
      <c r="U23" s="10">
        <v>0.1</v>
      </c>
      <c r="V23" s="10">
        <v>0</v>
      </c>
      <c r="W23" s="10">
        <v>0</v>
      </c>
    </row>
  </sheetData>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74"/>
  <sheetViews>
    <sheetView zoomScaleNormal="100" workbookViewId="0">
      <pane xSplit="1" topLeftCell="N1" activePane="topRight" state="frozen"/>
      <selection activeCell="B29" sqref="B29"/>
      <selection pane="topRight" activeCell="B29" sqref="B29"/>
    </sheetView>
  </sheetViews>
  <sheetFormatPr defaultRowHeight="15" x14ac:dyDescent="0.2"/>
  <cols>
    <col min="1" max="1" width="27" style="10" customWidth="1"/>
    <col min="2" max="12" width="8.5546875" style="10" customWidth="1"/>
    <col min="13" max="13" width="10.6640625" style="10" customWidth="1"/>
    <col min="14" max="14" width="9.88671875" style="10" customWidth="1"/>
    <col min="15" max="16" width="8.5546875" style="10" customWidth="1"/>
    <col min="17" max="17" width="9.77734375" style="10" customWidth="1"/>
    <col min="18" max="18" width="9.33203125" style="10" customWidth="1"/>
    <col min="19" max="19" width="10" style="10" customWidth="1"/>
    <col min="20" max="20" width="9.44140625" style="10" customWidth="1"/>
    <col min="21" max="21" width="9.5546875" style="10" customWidth="1"/>
    <col min="22" max="22" width="10.44140625" style="10" customWidth="1"/>
    <col min="23" max="23" width="10" style="10" customWidth="1"/>
    <col min="24" max="24" width="9.6640625" style="10" customWidth="1"/>
    <col min="25" max="25" width="9.5546875" style="10" customWidth="1"/>
    <col min="26" max="16384" width="8.88671875" style="10"/>
  </cols>
  <sheetData>
    <row r="1" spans="1:32" s="5" customFormat="1" ht="15.75" x14ac:dyDescent="0.25">
      <c r="A1" s="1" t="s">
        <v>433</v>
      </c>
      <c r="B1" s="2"/>
      <c r="C1" s="3"/>
      <c r="D1" s="4"/>
      <c r="E1" s="4"/>
      <c r="F1" s="2"/>
    </row>
    <row r="2" spans="1:32" s="5" customFormat="1" ht="15.75" x14ac:dyDescent="0.25">
      <c r="A2" s="2" t="s">
        <v>5</v>
      </c>
      <c r="B2" s="2"/>
      <c r="C2" s="3"/>
      <c r="D2" s="4"/>
      <c r="E2" s="4"/>
      <c r="F2" s="2"/>
    </row>
    <row r="3" spans="1:32" s="5" customFormat="1" ht="15.75" x14ac:dyDescent="0.25">
      <c r="A3" s="5" t="s">
        <v>40</v>
      </c>
      <c r="B3" s="2"/>
      <c r="C3" s="3"/>
      <c r="D3" s="4"/>
      <c r="E3" s="4"/>
      <c r="F3" s="2"/>
    </row>
    <row r="4" spans="1:32" s="9" customFormat="1" ht="15.75" x14ac:dyDescent="0.25">
      <c r="A4" s="6" t="s">
        <v>6</v>
      </c>
      <c r="B4" s="9" t="s">
        <v>180</v>
      </c>
      <c r="C4" s="9" t="s">
        <v>181</v>
      </c>
      <c r="D4" s="9" t="s">
        <v>182</v>
      </c>
      <c r="E4" s="9" t="s">
        <v>183</v>
      </c>
      <c r="F4" s="9" t="s">
        <v>123</v>
      </c>
      <c r="G4" s="9" t="s">
        <v>124</v>
      </c>
      <c r="H4" s="9" t="s">
        <v>184</v>
      </c>
      <c r="I4" s="9" t="s">
        <v>125</v>
      </c>
      <c r="J4" s="9" t="s">
        <v>126</v>
      </c>
      <c r="K4" s="9" t="s">
        <v>127</v>
      </c>
      <c r="L4" s="9" t="s">
        <v>128</v>
      </c>
      <c r="M4" s="9" t="s">
        <v>129</v>
      </c>
      <c r="N4" s="9" t="s">
        <v>130</v>
      </c>
      <c r="O4" s="9" t="s">
        <v>131</v>
      </c>
      <c r="P4" s="9" t="s">
        <v>132</v>
      </c>
      <c r="Q4" s="9" t="s">
        <v>133</v>
      </c>
      <c r="R4" s="9" t="s">
        <v>134</v>
      </c>
      <c r="S4" s="9" t="s">
        <v>135</v>
      </c>
      <c r="T4" s="9" t="s">
        <v>136</v>
      </c>
      <c r="U4" s="9" t="s">
        <v>137</v>
      </c>
      <c r="V4" s="9" t="s">
        <v>138</v>
      </c>
      <c r="W4" s="32" t="s">
        <v>139</v>
      </c>
      <c r="X4" s="32" t="s">
        <v>140</v>
      </c>
      <c r="Y4" s="32" t="s">
        <v>141</v>
      </c>
      <c r="Z4" s="32" t="s">
        <v>142</v>
      </c>
      <c r="AA4" s="32" t="s">
        <v>444</v>
      </c>
      <c r="AD4" s="108"/>
      <c r="AE4" s="108"/>
      <c r="AF4" s="108"/>
    </row>
    <row r="5" spans="1:32" x14ac:dyDescent="0.2">
      <c r="A5" s="10" t="s">
        <v>16</v>
      </c>
      <c r="B5" s="48">
        <v>14.528</v>
      </c>
      <c r="C5" s="48">
        <v>16.219000000000001</v>
      </c>
      <c r="D5" s="48">
        <v>11.715999999999999</v>
      </c>
      <c r="E5" s="48">
        <v>20.565999999999999</v>
      </c>
      <c r="F5" s="48">
        <v>21.11</v>
      </c>
      <c r="G5" s="48">
        <v>9.0679999999999996</v>
      </c>
      <c r="H5" s="48">
        <v>14.041</v>
      </c>
      <c r="I5" s="48">
        <v>13.113</v>
      </c>
      <c r="J5" s="48">
        <v>21.891999999999999</v>
      </c>
      <c r="K5" s="48">
        <v>28.356999999999999</v>
      </c>
      <c r="L5" s="48">
        <v>23.32</v>
      </c>
      <c r="M5" s="48">
        <v>21.885999999999999</v>
      </c>
      <c r="N5" s="48">
        <v>21.7</v>
      </c>
      <c r="O5" s="48">
        <v>28.9</v>
      </c>
      <c r="P5" s="48">
        <v>24.882999999999999</v>
      </c>
      <c r="Q5" s="48">
        <v>28.227</v>
      </c>
      <c r="R5" s="48">
        <v>28.276</v>
      </c>
      <c r="S5" s="48">
        <v>28.585000000000001</v>
      </c>
      <c r="T5" s="48">
        <v>29.861999999999998</v>
      </c>
      <c r="U5" s="48">
        <v>28.96</v>
      </c>
      <c r="V5" s="48">
        <v>79.575999999999993</v>
      </c>
      <c r="W5" s="48">
        <v>89.691000000000003</v>
      </c>
      <c r="X5" s="48">
        <v>95.197999999999993</v>
      </c>
      <c r="Y5" s="48">
        <v>81.453000000000003</v>
      </c>
      <c r="Z5" s="51">
        <v>30.061</v>
      </c>
      <c r="AA5" s="109">
        <v>7.8659999999999997</v>
      </c>
      <c r="AD5" s="16"/>
      <c r="AE5" s="16"/>
      <c r="AF5" s="16"/>
    </row>
    <row r="6" spans="1:32" x14ac:dyDescent="0.2">
      <c r="A6" s="10" t="s">
        <v>82</v>
      </c>
      <c r="B6" s="48">
        <v>107.795</v>
      </c>
      <c r="C6" s="48">
        <v>176.81100000000001</v>
      </c>
      <c r="D6" s="48">
        <v>260.995</v>
      </c>
      <c r="E6" s="48">
        <v>274.69299999999998</v>
      </c>
      <c r="F6" s="48">
        <v>290.55</v>
      </c>
      <c r="G6" s="48">
        <v>337.392</v>
      </c>
      <c r="H6" s="48">
        <v>162.309</v>
      </c>
      <c r="I6" s="48">
        <v>139.66800000000001</v>
      </c>
      <c r="J6" s="48">
        <v>149.245</v>
      </c>
      <c r="K6" s="48">
        <v>161.81899999999999</v>
      </c>
      <c r="L6" s="48">
        <v>140.13</v>
      </c>
      <c r="M6" s="48">
        <v>120.98099999999999</v>
      </c>
      <c r="N6" s="48">
        <v>121</v>
      </c>
      <c r="O6" s="48">
        <v>113.3</v>
      </c>
      <c r="P6" s="48">
        <v>133.983</v>
      </c>
      <c r="Q6" s="48">
        <v>110.557</v>
      </c>
      <c r="R6" s="48">
        <v>115.557</v>
      </c>
      <c r="S6" s="48">
        <v>153.66200000000001</v>
      </c>
      <c r="T6" s="48">
        <v>153.006</v>
      </c>
      <c r="U6" s="48">
        <v>172.17699999999999</v>
      </c>
      <c r="V6" s="48">
        <v>194.76300000000001</v>
      </c>
      <c r="W6" s="48">
        <v>216.49600000000001</v>
      </c>
      <c r="X6" s="48">
        <v>239.88200000000001</v>
      </c>
      <c r="Y6" s="48">
        <v>250.10900000000001</v>
      </c>
      <c r="Z6" s="51">
        <v>47.558</v>
      </c>
      <c r="AA6" s="109">
        <v>20.535</v>
      </c>
      <c r="AD6" s="16"/>
      <c r="AE6" s="16"/>
      <c r="AF6" s="16"/>
    </row>
    <row r="7" spans="1:32" x14ac:dyDescent="0.2">
      <c r="A7" s="10" t="s">
        <v>17</v>
      </c>
      <c r="B7" s="48">
        <v>6.1440000000000001</v>
      </c>
      <c r="C7" s="48">
        <v>5.3170000000000002</v>
      </c>
      <c r="D7" s="48">
        <v>0</v>
      </c>
      <c r="E7" s="48">
        <v>0</v>
      </c>
      <c r="F7" s="48">
        <v>0</v>
      </c>
      <c r="G7" s="48">
        <v>17.356999999999999</v>
      </c>
      <c r="H7" s="48">
        <v>24.831</v>
      </c>
      <c r="I7" s="48">
        <v>34.677999999999997</v>
      </c>
      <c r="J7" s="48">
        <v>60.436999999999998</v>
      </c>
      <c r="K7" s="48">
        <v>71.713999999999999</v>
      </c>
      <c r="L7" s="48">
        <v>65.394999999999996</v>
      </c>
      <c r="M7" s="48">
        <v>60.113999999999997</v>
      </c>
      <c r="N7" s="48">
        <v>63.1</v>
      </c>
      <c r="O7" s="48">
        <v>48.4</v>
      </c>
      <c r="P7" s="48">
        <v>45.204000000000001</v>
      </c>
      <c r="Q7" s="48">
        <v>45.603999999999999</v>
      </c>
      <c r="R7" s="48">
        <v>46.753</v>
      </c>
      <c r="S7" s="48">
        <v>46.113</v>
      </c>
      <c r="T7" s="48">
        <v>39.261000000000003</v>
      </c>
      <c r="U7" s="48">
        <v>39.292000000000002</v>
      </c>
      <c r="V7" s="48">
        <v>49.646000000000001</v>
      </c>
      <c r="W7" s="48">
        <v>73.591999999999999</v>
      </c>
      <c r="X7" s="48">
        <v>91.075999999999993</v>
      </c>
      <c r="Y7" s="48">
        <v>101.75</v>
      </c>
      <c r="Z7" s="51">
        <v>29.591000000000001</v>
      </c>
      <c r="AA7" s="109">
        <v>18.504999999999999</v>
      </c>
      <c r="AD7" s="16"/>
      <c r="AE7" s="16"/>
      <c r="AF7" s="16"/>
    </row>
    <row r="8" spans="1:32" x14ac:dyDescent="0.2">
      <c r="A8" s="10" t="s">
        <v>190</v>
      </c>
      <c r="B8" s="48"/>
      <c r="C8" s="48"/>
      <c r="D8" s="48"/>
      <c r="E8" s="48"/>
      <c r="F8" s="48"/>
      <c r="G8" s="48"/>
      <c r="H8" s="48"/>
      <c r="I8" s="48">
        <v>0.2</v>
      </c>
      <c r="J8" s="48">
        <v>1.9279999999999999</v>
      </c>
      <c r="K8" s="48">
        <v>5.71</v>
      </c>
      <c r="L8" s="48">
        <v>11.65</v>
      </c>
      <c r="M8" s="48">
        <v>15.568</v>
      </c>
      <c r="N8" s="48">
        <v>12.9</v>
      </c>
      <c r="O8" s="48">
        <v>24.3</v>
      </c>
      <c r="P8" s="48">
        <v>11.552</v>
      </c>
      <c r="Q8" s="48">
        <v>7.093</v>
      </c>
      <c r="R8" s="48">
        <v>12.861000000000001</v>
      </c>
      <c r="S8" s="48">
        <v>31.643000000000001</v>
      </c>
      <c r="T8" s="48">
        <v>42.033000000000001</v>
      </c>
      <c r="U8" s="48">
        <v>56.274000000000001</v>
      </c>
      <c r="V8" s="48">
        <v>62.215000000000003</v>
      </c>
      <c r="W8" s="48">
        <v>109.691</v>
      </c>
      <c r="X8" s="48">
        <v>102.657</v>
      </c>
      <c r="Y8" s="48">
        <v>88.102999999999994</v>
      </c>
      <c r="Z8" s="51">
        <v>4.7910000000000004</v>
      </c>
      <c r="AA8" s="109">
        <v>15.864000000000001</v>
      </c>
      <c r="AD8" s="16"/>
      <c r="AE8" s="16"/>
      <c r="AF8" s="16"/>
    </row>
    <row r="9" spans="1:32" x14ac:dyDescent="0.2">
      <c r="A9" s="10" t="s">
        <v>19</v>
      </c>
      <c r="B9" s="48">
        <v>71.239999999999995</v>
      </c>
      <c r="C9" s="48">
        <v>78.113</v>
      </c>
      <c r="D9" s="48">
        <v>107.661</v>
      </c>
      <c r="E9" s="48">
        <v>124.76900000000001</v>
      </c>
      <c r="F9" s="48">
        <v>149.90100000000001</v>
      </c>
      <c r="G9" s="48">
        <v>174.46700000000001</v>
      </c>
      <c r="H9" s="48">
        <v>164.53200000000001</v>
      </c>
      <c r="I9" s="48">
        <v>145.67400000000001</v>
      </c>
      <c r="J9" s="48">
        <v>126.56699999999999</v>
      </c>
      <c r="K9" s="48">
        <v>153.56899999999999</v>
      </c>
      <c r="L9" s="48">
        <v>151.16300000000001</v>
      </c>
      <c r="M9" s="48">
        <v>139.39400000000001</v>
      </c>
      <c r="N9" s="48">
        <v>152.80000000000001</v>
      </c>
      <c r="O9" s="48">
        <v>139.4</v>
      </c>
      <c r="P9" s="48">
        <v>95.852999999999994</v>
      </c>
      <c r="Q9" s="48">
        <v>148.69999999999999</v>
      </c>
      <c r="R9" s="48">
        <v>152.92699999999999</v>
      </c>
      <c r="S9" s="48">
        <v>119.565</v>
      </c>
      <c r="T9" s="48">
        <v>112.39</v>
      </c>
      <c r="U9" s="48">
        <v>134.28399999999999</v>
      </c>
      <c r="V9" s="48">
        <v>162.39699999999999</v>
      </c>
      <c r="W9" s="48">
        <v>175.36099999999999</v>
      </c>
      <c r="X9" s="48">
        <v>181.49700000000001</v>
      </c>
      <c r="Y9" s="48">
        <v>176.66300000000001</v>
      </c>
      <c r="Z9" s="51">
        <v>29.741</v>
      </c>
      <c r="AA9" s="109">
        <v>30.686</v>
      </c>
      <c r="AD9" s="16"/>
      <c r="AE9" s="16"/>
      <c r="AF9" s="16"/>
    </row>
    <row r="10" spans="1:32" x14ac:dyDescent="0.2">
      <c r="A10" s="10" t="s">
        <v>20</v>
      </c>
      <c r="B10" s="48">
        <v>0</v>
      </c>
      <c r="C10" s="48">
        <v>0</v>
      </c>
      <c r="D10" s="48">
        <v>0</v>
      </c>
      <c r="E10" s="48">
        <v>0</v>
      </c>
      <c r="F10" s="48">
        <v>0</v>
      </c>
      <c r="G10" s="48">
        <v>0</v>
      </c>
      <c r="H10" s="48">
        <v>0.28599999999999998</v>
      </c>
      <c r="I10" s="48">
        <v>31.956</v>
      </c>
      <c r="J10" s="48">
        <v>119.79900000000001</v>
      </c>
      <c r="K10" s="48">
        <v>207.03100000000001</v>
      </c>
      <c r="L10" s="48">
        <v>142.48099999999999</v>
      </c>
      <c r="M10" s="48">
        <v>70.031999999999996</v>
      </c>
      <c r="N10" s="48">
        <v>63.4</v>
      </c>
      <c r="O10" s="48">
        <v>47.5</v>
      </c>
      <c r="P10" s="48">
        <v>44.649000000000001</v>
      </c>
      <c r="Q10" s="48">
        <v>47.914000000000001</v>
      </c>
      <c r="R10" s="48">
        <v>48.000999999999998</v>
      </c>
      <c r="S10" s="48">
        <v>89.608000000000004</v>
      </c>
      <c r="T10" s="48">
        <v>78.953000000000003</v>
      </c>
      <c r="U10" s="48">
        <v>96.269000000000005</v>
      </c>
      <c r="V10" s="48">
        <v>97.909000000000006</v>
      </c>
      <c r="W10" s="48">
        <v>124.613</v>
      </c>
      <c r="X10" s="48">
        <v>181.386</v>
      </c>
      <c r="Y10" s="48">
        <v>181.54499999999999</v>
      </c>
      <c r="Z10" s="51">
        <v>45.923000000000002</v>
      </c>
      <c r="AA10" s="109">
        <v>19.433</v>
      </c>
      <c r="AD10" s="16"/>
      <c r="AE10" s="16"/>
      <c r="AF10" s="16"/>
    </row>
    <row r="11" spans="1:32" x14ac:dyDescent="0.2">
      <c r="A11" s="10" t="s">
        <v>21</v>
      </c>
      <c r="B11" s="48">
        <v>87.840999999999994</v>
      </c>
      <c r="C11" s="48">
        <v>83.992000000000004</v>
      </c>
      <c r="D11" s="48">
        <v>82.06</v>
      </c>
      <c r="E11" s="48">
        <v>84.921000000000006</v>
      </c>
      <c r="F11" s="48">
        <v>86.162999999999997</v>
      </c>
      <c r="G11" s="48">
        <v>81.483999999999995</v>
      </c>
      <c r="H11" s="48">
        <v>86.631</v>
      </c>
      <c r="I11" s="48">
        <v>75.646000000000001</v>
      </c>
      <c r="J11" s="48">
        <v>71.188999999999993</v>
      </c>
      <c r="K11" s="48">
        <v>102.78100000000001</v>
      </c>
      <c r="L11" s="48">
        <v>135.81899999999999</v>
      </c>
      <c r="M11" s="48">
        <v>129.583</v>
      </c>
      <c r="N11" s="48">
        <v>147.19999999999999</v>
      </c>
      <c r="O11" s="48">
        <v>178.1</v>
      </c>
      <c r="P11" s="48">
        <v>175.81399999999999</v>
      </c>
      <c r="Q11" s="48">
        <v>178.22200000000001</v>
      </c>
      <c r="R11" s="48">
        <v>188.559</v>
      </c>
      <c r="S11" s="48">
        <v>220.3</v>
      </c>
      <c r="T11" s="48">
        <v>186.97</v>
      </c>
      <c r="U11" s="48">
        <v>254.03899999999999</v>
      </c>
      <c r="V11" s="48">
        <v>298.34699999999998</v>
      </c>
      <c r="W11" s="48">
        <v>266.47199999999998</v>
      </c>
      <c r="X11" s="48">
        <v>279.16500000000002</v>
      </c>
      <c r="Y11" s="48">
        <v>290.88200000000001</v>
      </c>
      <c r="Z11" s="51">
        <v>47.787999999999997</v>
      </c>
      <c r="AA11" s="109">
        <v>40.439</v>
      </c>
      <c r="AD11" s="16"/>
      <c r="AE11" s="16"/>
      <c r="AF11" s="16"/>
    </row>
    <row r="12" spans="1:32" x14ac:dyDescent="0.2">
      <c r="A12" s="10" t="s">
        <v>22</v>
      </c>
      <c r="B12" s="50">
        <v>0</v>
      </c>
      <c r="C12" s="50">
        <v>0</v>
      </c>
      <c r="D12" s="50">
        <v>0</v>
      </c>
      <c r="E12" s="50">
        <v>0</v>
      </c>
      <c r="F12" s="50">
        <v>0</v>
      </c>
      <c r="G12" s="50">
        <v>0</v>
      </c>
      <c r="H12" s="50">
        <v>0</v>
      </c>
      <c r="I12" s="48">
        <v>0</v>
      </c>
      <c r="J12" s="48">
        <v>0</v>
      </c>
      <c r="K12" s="48">
        <v>0</v>
      </c>
      <c r="L12" s="48">
        <v>0</v>
      </c>
      <c r="M12" s="48">
        <v>0</v>
      </c>
      <c r="N12" s="48">
        <v>0</v>
      </c>
      <c r="O12" s="48">
        <v>0</v>
      </c>
      <c r="P12" s="48">
        <v>0</v>
      </c>
      <c r="Q12" s="48">
        <v>29.137</v>
      </c>
      <c r="R12" s="48">
        <v>0</v>
      </c>
      <c r="S12" s="48">
        <v>0</v>
      </c>
      <c r="T12" s="48">
        <v>0</v>
      </c>
      <c r="U12" s="48">
        <v>0.19600000000000001</v>
      </c>
      <c r="V12" s="48">
        <v>0.14399999999999999</v>
      </c>
      <c r="W12" s="48">
        <v>0</v>
      </c>
      <c r="X12" s="48">
        <v>6.6159999999999997</v>
      </c>
      <c r="Y12" s="48">
        <v>35.094000000000001</v>
      </c>
      <c r="Z12" s="51">
        <v>10.44</v>
      </c>
      <c r="AA12" s="109">
        <v>2.931</v>
      </c>
      <c r="AD12" s="16"/>
      <c r="AE12" s="16"/>
      <c r="AF12" s="16"/>
    </row>
    <row r="13" spans="1:32" x14ac:dyDescent="0.2">
      <c r="A13" s="10" t="s">
        <v>23</v>
      </c>
      <c r="B13" s="48" t="s">
        <v>161</v>
      </c>
      <c r="C13" s="48" t="s">
        <v>161</v>
      </c>
      <c r="D13" s="48" t="s">
        <v>161</v>
      </c>
      <c r="E13" s="48" t="s">
        <v>161</v>
      </c>
      <c r="F13" s="48" t="s">
        <v>161</v>
      </c>
      <c r="G13" s="48" t="s">
        <v>161</v>
      </c>
      <c r="H13" s="48" t="s">
        <v>161</v>
      </c>
      <c r="I13" s="48">
        <v>0</v>
      </c>
      <c r="J13" s="48">
        <v>5.4749999999999996</v>
      </c>
      <c r="K13" s="48">
        <v>6.2450000000000001</v>
      </c>
      <c r="L13" s="48">
        <v>22.007999999999999</v>
      </c>
      <c r="M13" s="48">
        <v>16.605</v>
      </c>
      <c r="N13" s="48">
        <v>5.7</v>
      </c>
      <c r="O13" s="48">
        <v>3.5</v>
      </c>
      <c r="P13" s="48">
        <v>34.567999999999998</v>
      </c>
      <c r="Q13" s="48">
        <v>37.43</v>
      </c>
      <c r="R13" s="48">
        <v>32.104999999999997</v>
      </c>
      <c r="S13" s="48">
        <v>3.7080000000000002</v>
      </c>
      <c r="T13" s="48">
        <v>4.4690000000000003</v>
      </c>
      <c r="U13" s="48">
        <v>4.7990000000000004</v>
      </c>
      <c r="V13" s="48">
        <v>32.08</v>
      </c>
      <c r="W13" s="48">
        <v>39.942999999999998</v>
      </c>
      <c r="X13" s="48">
        <v>54.883000000000003</v>
      </c>
      <c r="Y13" s="48">
        <v>68.293000000000006</v>
      </c>
      <c r="Z13" s="51">
        <v>6.5810000000000004</v>
      </c>
      <c r="AA13" s="109">
        <v>16.199000000000002</v>
      </c>
      <c r="AD13" s="16"/>
      <c r="AE13" s="16"/>
      <c r="AF13" s="16"/>
    </row>
    <row r="14" spans="1:32" x14ac:dyDescent="0.2">
      <c r="A14" s="10" t="s">
        <v>24</v>
      </c>
      <c r="B14" s="48">
        <v>141.6</v>
      </c>
      <c r="C14" s="48">
        <v>168.636</v>
      </c>
      <c r="D14" s="48">
        <v>161.87200000000001</v>
      </c>
      <c r="E14" s="48">
        <v>346.36900000000003</v>
      </c>
      <c r="F14" s="48">
        <v>421.63299999999998</v>
      </c>
      <c r="G14" s="48">
        <v>354.12900000000002</v>
      </c>
      <c r="H14" s="48">
        <v>368.30500000000001</v>
      </c>
      <c r="I14" s="48">
        <v>435.23500000000001</v>
      </c>
      <c r="J14" s="48">
        <v>474.161</v>
      </c>
      <c r="K14" s="48">
        <v>525.55799999999999</v>
      </c>
      <c r="L14" s="48">
        <v>569.44600000000003</v>
      </c>
      <c r="M14" s="48">
        <v>689.97500000000002</v>
      </c>
      <c r="N14" s="48">
        <v>859.4</v>
      </c>
      <c r="O14" s="48">
        <v>862.1</v>
      </c>
      <c r="P14" s="48">
        <v>790.71900000000005</v>
      </c>
      <c r="Q14" s="48">
        <v>787.53</v>
      </c>
      <c r="R14" s="48">
        <v>808.29600000000005</v>
      </c>
      <c r="S14" s="48">
        <v>806.69</v>
      </c>
      <c r="T14" s="48">
        <v>727.16800000000001</v>
      </c>
      <c r="U14" s="48">
        <v>725.69799999999998</v>
      </c>
      <c r="V14" s="48">
        <v>861.65800000000002</v>
      </c>
      <c r="W14" s="48">
        <v>909.62</v>
      </c>
      <c r="X14" s="48">
        <v>987.54499999999996</v>
      </c>
      <c r="Y14" s="48">
        <v>923.85799999999995</v>
      </c>
      <c r="Z14" s="51">
        <v>216.18600000000001</v>
      </c>
      <c r="AA14" s="109">
        <v>111.217</v>
      </c>
      <c r="AD14" s="16"/>
      <c r="AE14" s="16"/>
      <c r="AF14" s="16"/>
    </row>
    <row r="15" spans="1:32" x14ac:dyDescent="0.2">
      <c r="A15" s="30" t="s">
        <v>25</v>
      </c>
      <c r="B15" s="48">
        <v>73.301000000000002</v>
      </c>
      <c r="C15" s="48">
        <v>69.188000000000002</v>
      </c>
      <c r="D15" s="48">
        <v>35.22</v>
      </c>
      <c r="E15" s="48">
        <v>95.646000000000001</v>
      </c>
      <c r="F15" s="48">
        <v>176.53800000000001</v>
      </c>
      <c r="G15" s="48">
        <v>193.739</v>
      </c>
      <c r="H15" s="48">
        <v>258.52600000000001</v>
      </c>
      <c r="I15" s="48">
        <v>344.78</v>
      </c>
      <c r="J15" s="48">
        <v>319.73599999999999</v>
      </c>
      <c r="K15" s="48">
        <v>493.08800000000002</v>
      </c>
      <c r="L15" s="48">
        <v>484.38099999999997</v>
      </c>
      <c r="M15" s="48">
        <v>566.41300000000001</v>
      </c>
      <c r="N15" s="48">
        <v>641.70000000000005</v>
      </c>
      <c r="O15" s="48">
        <v>663.7</v>
      </c>
      <c r="P15" s="48">
        <v>660.27099999999996</v>
      </c>
      <c r="Q15" s="48">
        <v>682.005</v>
      </c>
      <c r="R15" s="48">
        <v>698.71900000000005</v>
      </c>
      <c r="S15" s="48">
        <v>761.23699999999997</v>
      </c>
      <c r="T15" s="48">
        <v>823.50400000000002</v>
      </c>
      <c r="U15" s="48">
        <v>852.62599999999998</v>
      </c>
      <c r="V15" s="48">
        <v>1009.799</v>
      </c>
      <c r="W15" s="48">
        <v>1127.615</v>
      </c>
      <c r="X15" s="48">
        <v>1196.8219999999999</v>
      </c>
      <c r="Y15" s="48">
        <v>1159.5450000000001</v>
      </c>
      <c r="Z15" s="51">
        <v>192.01900000000001</v>
      </c>
      <c r="AA15" s="109">
        <v>105.148</v>
      </c>
      <c r="AD15" s="16"/>
      <c r="AE15" s="16"/>
      <c r="AF15" s="16"/>
    </row>
    <row r="16" spans="1:32" x14ac:dyDescent="0.2">
      <c r="A16" s="30" t="s">
        <v>26</v>
      </c>
      <c r="B16" s="48">
        <v>69.56</v>
      </c>
      <c r="C16" s="48">
        <v>83.212000000000003</v>
      </c>
      <c r="D16" s="48">
        <v>116.566</v>
      </c>
      <c r="E16" s="48">
        <v>175.03899999999999</v>
      </c>
      <c r="F16" s="48">
        <v>199.52600000000001</v>
      </c>
      <c r="G16" s="48">
        <v>222.11799999999999</v>
      </c>
      <c r="H16" s="48">
        <v>254.63300000000001</v>
      </c>
      <c r="I16" s="48">
        <v>276</v>
      </c>
      <c r="J16" s="48">
        <v>272.76400000000001</v>
      </c>
      <c r="K16" s="48">
        <v>248.59299999999999</v>
      </c>
      <c r="L16" s="48">
        <v>235.18199999999999</v>
      </c>
      <c r="M16" s="48">
        <v>209.83</v>
      </c>
      <c r="N16" s="48">
        <v>161.6</v>
      </c>
      <c r="O16" s="48">
        <v>158.9</v>
      </c>
      <c r="P16" s="48">
        <v>153.77500000000001</v>
      </c>
      <c r="Q16" s="48">
        <v>163.74600000000001</v>
      </c>
      <c r="R16" s="48">
        <v>212.88200000000001</v>
      </c>
      <c r="S16" s="48">
        <v>193.018</v>
      </c>
      <c r="T16" s="48">
        <v>270.274</v>
      </c>
      <c r="U16" s="48">
        <v>258.61799999999999</v>
      </c>
      <c r="V16" s="48">
        <v>277.233</v>
      </c>
      <c r="W16" s="48">
        <v>335.19400000000002</v>
      </c>
      <c r="X16" s="48">
        <v>370.10700000000003</v>
      </c>
      <c r="Y16" s="48">
        <v>359.83499999999998</v>
      </c>
      <c r="Z16" s="51">
        <v>66.424000000000007</v>
      </c>
      <c r="AA16" s="109">
        <v>60.116</v>
      </c>
      <c r="AD16" s="16"/>
      <c r="AE16" s="16"/>
      <c r="AF16" s="16"/>
    </row>
    <row r="17" spans="1:32" x14ac:dyDescent="0.2">
      <c r="A17" s="30" t="s">
        <v>27</v>
      </c>
      <c r="B17" s="48">
        <v>0</v>
      </c>
      <c r="C17" s="48">
        <v>0</v>
      </c>
      <c r="D17" s="48">
        <v>0</v>
      </c>
      <c r="E17" s="48">
        <v>0</v>
      </c>
      <c r="F17" s="48">
        <v>0</v>
      </c>
      <c r="G17" s="48">
        <v>0</v>
      </c>
      <c r="H17" s="48">
        <v>0</v>
      </c>
      <c r="I17" s="48">
        <v>0</v>
      </c>
      <c r="J17" s="48">
        <v>0.502</v>
      </c>
      <c r="K17" s="48">
        <v>0.111</v>
      </c>
      <c r="L17" s="48">
        <v>0.11899999999999999</v>
      </c>
      <c r="M17" s="48">
        <v>6.9139999999999997</v>
      </c>
      <c r="N17" s="48">
        <v>33.1</v>
      </c>
      <c r="O17" s="48">
        <v>30.2</v>
      </c>
      <c r="P17" s="48">
        <v>19.599</v>
      </c>
      <c r="Q17" s="48">
        <v>24.376000000000001</v>
      </c>
      <c r="R17" s="48">
        <v>36.509</v>
      </c>
      <c r="S17" s="48">
        <v>37.889000000000003</v>
      </c>
      <c r="T17" s="48">
        <v>37.131</v>
      </c>
      <c r="U17" s="48">
        <v>60.598999999999997</v>
      </c>
      <c r="V17" s="48">
        <v>86.855999999999995</v>
      </c>
      <c r="W17" s="48">
        <v>94.138999999999996</v>
      </c>
      <c r="X17" s="48">
        <v>131.46</v>
      </c>
      <c r="Y17" s="48">
        <v>138.67500000000001</v>
      </c>
      <c r="Z17" s="51">
        <v>65.366</v>
      </c>
      <c r="AA17" s="109">
        <v>28.289000000000001</v>
      </c>
      <c r="AD17" s="16"/>
      <c r="AE17" s="16"/>
      <c r="AF17" s="16"/>
    </row>
    <row r="18" spans="1:32" x14ac:dyDescent="0.2">
      <c r="A18" s="30" t="s">
        <v>91</v>
      </c>
      <c r="B18" s="48">
        <v>460.22699999999998</v>
      </c>
      <c r="C18" s="48">
        <v>525.20699999999999</v>
      </c>
      <c r="D18" s="48">
        <v>587.34299999999996</v>
      </c>
      <c r="E18" s="48">
        <v>623.25800000000004</v>
      </c>
      <c r="F18" s="48">
        <v>654.84100000000001</v>
      </c>
      <c r="G18" s="48">
        <v>851.18499999999995</v>
      </c>
      <c r="H18" s="48">
        <v>1009.014</v>
      </c>
      <c r="I18" s="48">
        <v>946.65700000000004</v>
      </c>
      <c r="J18" s="48">
        <v>994.84299999999996</v>
      </c>
      <c r="K18" s="48">
        <v>1024.481</v>
      </c>
      <c r="L18" s="48">
        <v>1113.741</v>
      </c>
      <c r="M18" s="48">
        <v>1143.2909999999999</v>
      </c>
      <c r="N18" s="48">
        <v>1186.3</v>
      </c>
      <c r="O18" s="48">
        <v>1015.9</v>
      </c>
      <c r="P18" s="48">
        <v>849.38800000000003</v>
      </c>
      <c r="Q18" s="48">
        <v>852.79499999999996</v>
      </c>
      <c r="R18" s="48">
        <v>816.55200000000002</v>
      </c>
      <c r="S18" s="48">
        <v>843.91399999999999</v>
      </c>
      <c r="T18" s="48">
        <v>950.77499999999998</v>
      </c>
      <c r="U18" s="48">
        <v>1102.296</v>
      </c>
      <c r="V18" s="48">
        <v>1238.9849999999999</v>
      </c>
      <c r="W18" s="48">
        <v>1296.624</v>
      </c>
      <c r="X18" s="48">
        <v>1313.4739999999999</v>
      </c>
      <c r="Y18" s="48">
        <v>1354.3820000000001</v>
      </c>
      <c r="Z18" s="51">
        <v>285.98899999999998</v>
      </c>
      <c r="AA18" s="109">
        <v>272.77800000000002</v>
      </c>
      <c r="AD18" s="16"/>
      <c r="AE18" s="16"/>
      <c r="AF18" s="16"/>
    </row>
    <row r="19" spans="1:32" x14ac:dyDescent="0.2">
      <c r="A19" s="30" t="s">
        <v>28</v>
      </c>
      <c r="B19" s="48">
        <v>47.567</v>
      </c>
      <c r="C19" s="48">
        <v>51.918999999999997</v>
      </c>
      <c r="D19" s="48">
        <v>57.069000000000003</v>
      </c>
      <c r="E19" s="48">
        <v>64.953000000000003</v>
      </c>
      <c r="F19" s="48">
        <v>60.975000000000001</v>
      </c>
      <c r="G19" s="48">
        <v>67.588999999999999</v>
      </c>
      <c r="H19" s="48">
        <v>54.582999999999998</v>
      </c>
      <c r="I19" s="48">
        <v>86</v>
      </c>
      <c r="J19" s="48">
        <v>246.34200000000001</v>
      </c>
      <c r="K19" s="48">
        <v>365.024</v>
      </c>
      <c r="L19" s="48">
        <v>330.97300000000001</v>
      </c>
      <c r="M19" s="48">
        <v>380.32600000000002</v>
      </c>
      <c r="N19" s="48">
        <v>348.1</v>
      </c>
      <c r="O19" s="48">
        <v>401.8</v>
      </c>
      <c r="P19" s="48">
        <v>359.23599999999999</v>
      </c>
      <c r="Q19" s="48">
        <v>342.34699999999998</v>
      </c>
      <c r="R19" s="48">
        <v>384.28199999999998</v>
      </c>
      <c r="S19" s="48">
        <v>396.91199999999998</v>
      </c>
      <c r="T19" s="48">
        <v>375.36</v>
      </c>
      <c r="U19" s="48">
        <v>398.65100000000001</v>
      </c>
      <c r="V19" s="48">
        <v>584.90800000000002</v>
      </c>
      <c r="W19" s="48">
        <v>684.22400000000005</v>
      </c>
      <c r="X19" s="48">
        <v>753.22400000000005</v>
      </c>
      <c r="Y19" s="48">
        <v>804.41600000000005</v>
      </c>
      <c r="Z19" s="51">
        <v>174.29</v>
      </c>
      <c r="AA19" s="109">
        <v>66.501000000000005</v>
      </c>
      <c r="AD19" s="16"/>
      <c r="AE19" s="16"/>
      <c r="AF19" s="16"/>
    </row>
    <row r="20" spans="1:32" x14ac:dyDescent="0.2">
      <c r="A20" s="30" t="s">
        <v>29</v>
      </c>
      <c r="B20" s="48">
        <v>0</v>
      </c>
      <c r="C20" s="48">
        <v>0</v>
      </c>
      <c r="D20" s="48">
        <v>0</v>
      </c>
      <c r="E20" s="48">
        <v>0</v>
      </c>
      <c r="F20" s="48">
        <v>0</v>
      </c>
      <c r="G20" s="48">
        <v>0</v>
      </c>
      <c r="H20" s="48">
        <v>0</v>
      </c>
      <c r="I20" s="48">
        <v>0</v>
      </c>
      <c r="J20" s="48">
        <v>0</v>
      </c>
      <c r="K20" s="48">
        <v>0</v>
      </c>
      <c r="L20" s="48">
        <v>7.3040000000000003</v>
      </c>
      <c r="M20" s="48">
        <v>49.542000000000002</v>
      </c>
      <c r="N20" s="48">
        <v>31.5</v>
      </c>
      <c r="O20" s="48">
        <v>36.5</v>
      </c>
      <c r="P20" s="48">
        <v>47.249000000000002</v>
      </c>
      <c r="Q20" s="48">
        <v>46.481999999999999</v>
      </c>
      <c r="R20" s="48">
        <v>20.158999999999999</v>
      </c>
      <c r="S20" s="48">
        <v>31.875</v>
      </c>
      <c r="T20" s="48">
        <v>38.527000000000001</v>
      </c>
      <c r="U20" s="48">
        <v>20.324999999999999</v>
      </c>
      <c r="V20" s="48">
        <v>29.541</v>
      </c>
      <c r="W20" s="48">
        <v>43.478000000000002</v>
      </c>
      <c r="X20" s="48">
        <v>37.340000000000003</v>
      </c>
      <c r="Y20" s="48">
        <v>34.808</v>
      </c>
      <c r="Z20" s="51">
        <v>16.757000000000001</v>
      </c>
      <c r="AA20" s="109">
        <v>19.646999999999998</v>
      </c>
      <c r="AD20" s="16"/>
      <c r="AE20" s="16"/>
      <c r="AF20" s="16"/>
    </row>
    <row r="21" spans="1:32" x14ac:dyDescent="0.2">
      <c r="A21" s="30" t="s">
        <v>30</v>
      </c>
      <c r="B21" s="48">
        <v>0</v>
      </c>
      <c r="C21" s="48">
        <v>0</v>
      </c>
      <c r="D21" s="48">
        <v>0</v>
      </c>
      <c r="E21" s="48">
        <v>0</v>
      </c>
      <c r="F21" s="48">
        <v>0</v>
      </c>
      <c r="G21" s="48">
        <v>0</v>
      </c>
      <c r="H21" s="48">
        <v>0</v>
      </c>
      <c r="I21" s="48">
        <v>0</v>
      </c>
      <c r="J21" s="48">
        <v>0.19600000000000001</v>
      </c>
      <c r="K21" s="48">
        <v>0</v>
      </c>
      <c r="L21" s="48">
        <v>0.78700000000000003</v>
      </c>
      <c r="M21" s="48">
        <v>4.2270000000000003</v>
      </c>
      <c r="N21" s="48">
        <v>6</v>
      </c>
      <c r="O21" s="48">
        <v>0</v>
      </c>
      <c r="P21" s="48">
        <v>28.295999999999999</v>
      </c>
      <c r="Q21" s="48">
        <v>32.273000000000003</v>
      </c>
      <c r="R21" s="48">
        <v>29.048999999999999</v>
      </c>
      <c r="S21" s="48">
        <v>24.794</v>
      </c>
      <c r="T21" s="48">
        <v>21.327999999999999</v>
      </c>
      <c r="U21" s="48">
        <v>29.759</v>
      </c>
      <c r="V21" s="48">
        <v>36.183</v>
      </c>
      <c r="W21" s="48">
        <v>42.381</v>
      </c>
      <c r="X21" s="48">
        <v>37.435000000000002</v>
      </c>
      <c r="Y21" s="48">
        <v>28.51</v>
      </c>
      <c r="Z21" s="51">
        <v>14.384</v>
      </c>
      <c r="AA21" s="109">
        <v>14.247999999999999</v>
      </c>
      <c r="AD21" s="16"/>
      <c r="AE21" s="16"/>
      <c r="AF21" s="16"/>
    </row>
    <row r="22" spans="1:32" x14ac:dyDescent="0.2">
      <c r="A22" s="30" t="s">
        <v>94</v>
      </c>
      <c r="B22" s="48">
        <v>0</v>
      </c>
      <c r="C22" s="48">
        <v>0</v>
      </c>
      <c r="D22" s="48">
        <v>0</v>
      </c>
      <c r="E22" s="48">
        <v>0</v>
      </c>
      <c r="F22" s="48">
        <v>0</v>
      </c>
      <c r="G22" s="48">
        <v>0</v>
      </c>
      <c r="H22" s="48">
        <v>0</v>
      </c>
      <c r="I22" s="48">
        <v>0</v>
      </c>
      <c r="J22" s="48">
        <v>0</v>
      </c>
      <c r="K22" s="48">
        <v>0</v>
      </c>
      <c r="L22" s="48">
        <v>0</v>
      </c>
      <c r="M22" s="48">
        <v>0</v>
      </c>
      <c r="N22" s="48">
        <v>0</v>
      </c>
      <c r="O22" s="48">
        <v>0</v>
      </c>
      <c r="P22" s="48">
        <v>0</v>
      </c>
      <c r="Q22" s="48">
        <v>0</v>
      </c>
      <c r="R22" s="48">
        <v>0.186</v>
      </c>
      <c r="S22" s="48">
        <v>0.13300000000000001</v>
      </c>
      <c r="T22" s="48">
        <v>9.4E-2</v>
      </c>
      <c r="U22" s="48">
        <v>1E-3</v>
      </c>
      <c r="V22" s="48">
        <v>0.48</v>
      </c>
      <c r="W22" s="48">
        <v>0.83199999999999996</v>
      </c>
      <c r="X22" s="48">
        <v>0.05</v>
      </c>
      <c r="Y22" s="48">
        <v>35.488999999999997</v>
      </c>
      <c r="Z22" s="51">
        <v>9.5220000000000002</v>
      </c>
      <c r="AA22" s="109">
        <v>4.7E-2</v>
      </c>
      <c r="AD22" s="16"/>
      <c r="AE22" s="16"/>
      <c r="AF22" s="16"/>
    </row>
    <row r="23" spans="1:32" x14ac:dyDescent="0.2">
      <c r="A23" s="30" t="s">
        <v>31</v>
      </c>
      <c r="B23" s="48">
        <v>52.119</v>
      </c>
      <c r="C23" s="48">
        <v>58.628</v>
      </c>
      <c r="D23" s="48">
        <v>57.784999999999997</v>
      </c>
      <c r="E23" s="48">
        <v>44.89</v>
      </c>
      <c r="F23" s="48">
        <v>49.942</v>
      </c>
      <c r="G23" s="48">
        <v>46.695999999999998</v>
      </c>
      <c r="H23" s="48">
        <v>42.645000000000003</v>
      </c>
      <c r="I23" s="48">
        <v>40.311</v>
      </c>
      <c r="J23" s="48">
        <v>49.158000000000001</v>
      </c>
      <c r="K23" s="48">
        <v>45.893000000000001</v>
      </c>
      <c r="L23" s="48">
        <v>35.673000000000002</v>
      </c>
      <c r="M23" s="48">
        <v>40.936</v>
      </c>
      <c r="N23" s="48">
        <v>37.9</v>
      </c>
      <c r="O23" s="48">
        <v>45.6</v>
      </c>
      <c r="P23" s="48">
        <v>52.707999999999998</v>
      </c>
      <c r="Q23" s="48">
        <v>71.156999999999996</v>
      </c>
      <c r="R23" s="48">
        <v>57.466000000000001</v>
      </c>
      <c r="S23" s="48">
        <v>61.533999999999999</v>
      </c>
      <c r="T23" s="48">
        <v>67.143000000000001</v>
      </c>
      <c r="U23" s="48">
        <v>74.795000000000002</v>
      </c>
      <c r="V23" s="48">
        <v>84.813000000000002</v>
      </c>
      <c r="W23" s="48">
        <v>96.311000000000007</v>
      </c>
      <c r="X23" s="48">
        <v>114.651</v>
      </c>
      <c r="Y23" s="48">
        <v>104.93899999999999</v>
      </c>
      <c r="Z23" s="51">
        <v>15.039</v>
      </c>
      <c r="AA23" s="109">
        <v>20.655000000000001</v>
      </c>
      <c r="AD23" s="16"/>
      <c r="AE23" s="16"/>
      <c r="AF23" s="16"/>
    </row>
    <row r="24" spans="1:32" x14ac:dyDescent="0.2">
      <c r="A24" s="30" t="s">
        <v>32</v>
      </c>
      <c r="B24" s="48">
        <v>435.51799999999997</v>
      </c>
      <c r="C24" s="48">
        <v>582.18600000000004</v>
      </c>
      <c r="D24" s="48">
        <v>617.99400000000003</v>
      </c>
      <c r="E24" s="48">
        <v>630.05600000000004</v>
      </c>
      <c r="F24" s="48">
        <v>706.70399999999995</v>
      </c>
      <c r="G24" s="48">
        <v>891.62800000000004</v>
      </c>
      <c r="H24" s="48">
        <v>1056.5239999999999</v>
      </c>
      <c r="I24" s="48">
        <v>1035.5029999999999</v>
      </c>
      <c r="J24" s="48">
        <v>1028.5630000000001</v>
      </c>
      <c r="K24" s="48">
        <v>988.81700000000001</v>
      </c>
      <c r="L24" s="48">
        <v>1072.4179999999999</v>
      </c>
      <c r="M24" s="48">
        <v>1125.2940000000001</v>
      </c>
      <c r="N24" s="48">
        <v>1078.8</v>
      </c>
      <c r="O24" s="48">
        <v>987.2</v>
      </c>
      <c r="P24" s="48">
        <v>1006.9059999999999</v>
      </c>
      <c r="Q24" s="48">
        <v>1135.009</v>
      </c>
      <c r="R24" s="48">
        <v>1223.307</v>
      </c>
      <c r="S24" s="48">
        <v>1244.615</v>
      </c>
      <c r="T24" s="48">
        <v>1323.4680000000001</v>
      </c>
      <c r="U24" s="48">
        <v>1353.3820000000001</v>
      </c>
      <c r="V24" s="48">
        <v>1368.702</v>
      </c>
      <c r="W24" s="48">
        <v>1409.3240000000001</v>
      </c>
      <c r="X24" s="48">
        <v>1438.741</v>
      </c>
      <c r="Y24" s="48">
        <v>1489.951</v>
      </c>
      <c r="Z24" s="51">
        <v>411.245</v>
      </c>
      <c r="AA24" s="109">
        <v>322.99099999999999</v>
      </c>
      <c r="AD24" s="16"/>
      <c r="AE24" s="16"/>
      <c r="AF24" s="16"/>
    </row>
    <row r="25" spans="1:32" x14ac:dyDescent="0.2">
      <c r="A25" s="30" t="s">
        <v>33</v>
      </c>
      <c r="B25" s="48">
        <v>0</v>
      </c>
      <c r="C25" s="48">
        <v>0</v>
      </c>
      <c r="D25" s="48">
        <v>0</v>
      </c>
      <c r="E25" s="48">
        <v>0</v>
      </c>
      <c r="F25" s="48">
        <v>0</v>
      </c>
      <c r="G25" s="48">
        <v>0</v>
      </c>
      <c r="H25" s="48">
        <v>0</v>
      </c>
      <c r="I25" s="48">
        <v>0</v>
      </c>
      <c r="J25" s="48">
        <v>1.0409999999999999</v>
      </c>
      <c r="K25" s="48">
        <v>15.064</v>
      </c>
      <c r="L25" s="48">
        <v>227.363</v>
      </c>
      <c r="M25" s="48">
        <v>341.30500000000001</v>
      </c>
      <c r="N25" s="48">
        <v>384.3</v>
      </c>
      <c r="O25" s="48">
        <v>374.2</v>
      </c>
      <c r="P25" s="48">
        <v>328.04300000000001</v>
      </c>
      <c r="Q25" s="48">
        <v>326.91699999999997</v>
      </c>
      <c r="R25" s="48">
        <v>341.27300000000002</v>
      </c>
      <c r="S25" s="48">
        <v>431.35199999999998</v>
      </c>
      <c r="T25" s="48">
        <v>355.733</v>
      </c>
      <c r="U25" s="48">
        <v>489.67599999999999</v>
      </c>
      <c r="V25" s="48">
        <v>589.80899999999997</v>
      </c>
      <c r="W25" s="48">
        <v>625.23500000000001</v>
      </c>
      <c r="X25" s="48">
        <v>611.82799999999997</v>
      </c>
      <c r="Y25" s="48">
        <v>613.99699999999996</v>
      </c>
      <c r="Z25" s="51">
        <v>282.67099999999999</v>
      </c>
      <c r="AA25" s="109">
        <v>161.21899999999999</v>
      </c>
      <c r="AD25" s="16"/>
      <c r="AE25" s="16"/>
      <c r="AF25" s="16"/>
    </row>
    <row r="26" spans="1:32" x14ac:dyDescent="0.2">
      <c r="A26" s="30" t="s">
        <v>185</v>
      </c>
      <c r="B26" s="48">
        <v>107.81699999999999</v>
      </c>
      <c r="C26" s="48">
        <v>109.129</v>
      </c>
      <c r="D26" s="48">
        <v>105.41500000000001</v>
      </c>
      <c r="E26" s="48">
        <v>136.203</v>
      </c>
      <c r="F26" s="48">
        <v>138.964</v>
      </c>
      <c r="G26" s="48">
        <v>140.727</v>
      </c>
      <c r="H26" s="48">
        <v>153.429</v>
      </c>
      <c r="I26" s="48">
        <v>174.75299999999999</v>
      </c>
      <c r="J26" s="48">
        <v>190.547</v>
      </c>
      <c r="K26" s="48">
        <v>214.18899999999999</v>
      </c>
      <c r="L26" s="48">
        <v>252.49700000000001</v>
      </c>
      <c r="M26" s="48">
        <v>261.03899999999999</v>
      </c>
      <c r="N26" s="48">
        <v>266</v>
      </c>
      <c r="O26" s="48">
        <v>207.5</v>
      </c>
      <c r="P26" s="48">
        <v>212.422</v>
      </c>
      <c r="Q26" s="48">
        <v>280.03800000000001</v>
      </c>
      <c r="R26" s="48">
        <v>273.887</v>
      </c>
      <c r="S26" s="48">
        <v>298.30099999999999</v>
      </c>
      <c r="T26" s="48">
        <v>294.84699999999998</v>
      </c>
      <c r="U26" s="48">
        <v>306.48899999999998</v>
      </c>
      <c r="V26" s="48">
        <v>345.98899999999998</v>
      </c>
      <c r="W26" s="48">
        <v>436.14499999999998</v>
      </c>
      <c r="X26" s="48">
        <v>440.82600000000002</v>
      </c>
      <c r="Y26" s="48">
        <v>448.86399999999998</v>
      </c>
      <c r="Z26" s="51">
        <v>81.412999999999997</v>
      </c>
      <c r="AA26" s="109">
        <v>91.644000000000005</v>
      </c>
      <c r="AD26" s="16"/>
      <c r="AE26" s="16"/>
      <c r="AF26" s="16"/>
    </row>
    <row r="27" spans="1:32" x14ac:dyDescent="0.2">
      <c r="A27" s="30" t="s">
        <v>186</v>
      </c>
      <c r="B27" s="48">
        <v>16.651</v>
      </c>
      <c r="C27" s="48">
        <v>17.565999999999999</v>
      </c>
      <c r="D27" s="48">
        <v>13.186</v>
      </c>
      <c r="E27" s="48">
        <v>14.981</v>
      </c>
      <c r="F27" s="48">
        <v>22.463999999999999</v>
      </c>
      <c r="G27" s="48">
        <v>23.855</v>
      </c>
      <c r="H27" s="48">
        <v>24.349</v>
      </c>
      <c r="I27" s="48">
        <v>25.748000000000001</v>
      </c>
      <c r="J27" s="48">
        <v>30.402999999999999</v>
      </c>
      <c r="K27" s="48">
        <v>22.193999999999999</v>
      </c>
      <c r="L27" s="48">
        <v>19.957000000000001</v>
      </c>
      <c r="M27" s="48">
        <v>25.744</v>
      </c>
      <c r="N27" s="48">
        <v>36.1</v>
      </c>
      <c r="O27" s="48">
        <v>34.4</v>
      </c>
      <c r="P27" s="48">
        <v>21.747</v>
      </c>
      <c r="Q27" s="48">
        <v>23.114999999999998</v>
      </c>
      <c r="R27" s="48">
        <v>22.802</v>
      </c>
      <c r="S27" s="48">
        <v>21.321000000000002</v>
      </c>
      <c r="T27" s="48">
        <v>29.295000000000002</v>
      </c>
      <c r="U27" s="48">
        <v>53.392000000000003</v>
      </c>
      <c r="V27" s="48">
        <v>55.658999999999999</v>
      </c>
      <c r="W27" s="48">
        <v>52.451999999999998</v>
      </c>
      <c r="X27" s="48">
        <v>35.984000000000002</v>
      </c>
      <c r="Y27" s="48">
        <v>35.470999999999997</v>
      </c>
      <c r="Z27" s="51">
        <v>13.193</v>
      </c>
      <c r="AA27" s="109">
        <v>13.864000000000001</v>
      </c>
      <c r="AD27" s="16"/>
      <c r="AE27" s="16"/>
      <c r="AF27" s="16"/>
    </row>
    <row r="28" spans="1:32" x14ac:dyDescent="0.2">
      <c r="A28" s="30" t="s">
        <v>34</v>
      </c>
      <c r="B28" s="48">
        <v>0</v>
      </c>
      <c r="C28" s="48">
        <v>0</v>
      </c>
      <c r="D28" s="48">
        <v>0</v>
      </c>
      <c r="E28" s="48">
        <v>0</v>
      </c>
      <c r="F28" s="48">
        <v>0</v>
      </c>
      <c r="G28" s="48">
        <v>0</v>
      </c>
      <c r="H28" s="48">
        <v>0</v>
      </c>
      <c r="I28" s="48">
        <v>0</v>
      </c>
      <c r="J28" s="48">
        <v>0</v>
      </c>
      <c r="K28" s="48">
        <v>0</v>
      </c>
      <c r="L28" s="48">
        <v>0</v>
      </c>
      <c r="M28" s="48">
        <v>0</v>
      </c>
      <c r="N28" s="48">
        <v>0</v>
      </c>
      <c r="O28" s="48">
        <v>3</v>
      </c>
      <c r="P28" s="48">
        <v>0</v>
      </c>
      <c r="Q28" s="48">
        <v>0</v>
      </c>
      <c r="R28" s="48">
        <v>0</v>
      </c>
      <c r="S28" s="48">
        <v>0</v>
      </c>
      <c r="T28" s="48">
        <v>0.377</v>
      </c>
      <c r="U28" s="48">
        <v>1.923</v>
      </c>
      <c r="V28" s="48">
        <v>58.222000000000001</v>
      </c>
      <c r="W28" s="48">
        <v>70.825000000000003</v>
      </c>
      <c r="X28" s="48">
        <v>44.484000000000002</v>
      </c>
      <c r="Y28" s="48">
        <v>56.473999999999997</v>
      </c>
      <c r="Z28" s="51">
        <v>39.435000000000002</v>
      </c>
      <c r="AA28" s="109">
        <v>30.728000000000002</v>
      </c>
      <c r="AD28" s="16"/>
      <c r="AE28" s="16"/>
      <c r="AF28" s="16"/>
    </row>
    <row r="29" spans="1:32" x14ac:dyDescent="0.2">
      <c r="A29" s="30" t="s">
        <v>98</v>
      </c>
      <c r="B29" s="48">
        <v>0</v>
      </c>
      <c r="C29" s="48">
        <v>0</v>
      </c>
      <c r="D29" s="48">
        <v>0</v>
      </c>
      <c r="E29" s="48">
        <v>0</v>
      </c>
      <c r="F29" s="48">
        <v>0</v>
      </c>
      <c r="G29" s="48">
        <v>0</v>
      </c>
      <c r="H29" s="48">
        <v>0</v>
      </c>
      <c r="I29" s="48">
        <v>0</v>
      </c>
      <c r="J29" s="48">
        <v>0</v>
      </c>
      <c r="K29" s="48">
        <v>0</v>
      </c>
      <c r="L29" s="48">
        <v>0</v>
      </c>
      <c r="M29" s="48">
        <v>0</v>
      </c>
      <c r="N29" s="48">
        <v>6.6</v>
      </c>
      <c r="O29" s="48">
        <v>50.3</v>
      </c>
      <c r="P29" s="48">
        <v>49.933999999999997</v>
      </c>
      <c r="Q29" s="48">
        <v>44.167999999999999</v>
      </c>
      <c r="R29" s="48">
        <v>33.642000000000003</v>
      </c>
      <c r="S29" s="48">
        <v>32.094000000000001</v>
      </c>
      <c r="T29" s="48">
        <v>23.087</v>
      </c>
      <c r="U29" s="48">
        <v>23.561</v>
      </c>
      <c r="V29" s="48">
        <v>30.922999999999998</v>
      </c>
      <c r="W29" s="48">
        <v>39.334000000000003</v>
      </c>
      <c r="X29" s="48">
        <v>38.018000000000001</v>
      </c>
      <c r="Y29" s="48">
        <v>37.149000000000001</v>
      </c>
      <c r="Z29" s="51">
        <v>12.042999999999999</v>
      </c>
      <c r="AA29" s="109">
        <v>5.7480000000000002</v>
      </c>
      <c r="AD29" s="16"/>
      <c r="AE29" s="16"/>
      <c r="AF29" s="16"/>
    </row>
    <row r="30" spans="1:32" x14ac:dyDescent="0.2">
      <c r="A30" s="30" t="s">
        <v>187</v>
      </c>
      <c r="B30" s="48">
        <v>2.2120000000000002</v>
      </c>
      <c r="C30" s="48">
        <v>0</v>
      </c>
      <c r="D30" s="48">
        <v>0</v>
      </c>
      <c r="E30" s="48">
        <v>0</v>
      </c>
      <c r="F30" s="48">
        <v>0</v>
      </c>
      <c r="G30" s="48">
        <v>0</v>
      </c>
      <c r="H30" s="48">
        <v>0</v>
      </c>
      <c r="I30" s="48">
        <v>0</v>
      </c>
      <c r="J30" s="48">
        <v>0</v>
      </c>
      <c r="K30" s="48">
        <v>0.76300000000000001</v>
      </c>
      <c r="L30" s="48">
        <v>8.7999999999999995E-2</v>
      </c>
      <c r="M30" s="48">
        <v>0</v>
      </c>
      <c r="N30" s="48">
        <v>0.1</v>
      </c>
      <c r="O30" s="48">
        <v>0.1</v>
      </c>
      <c r="P30" s="48">
        <v>0.182</v>
      </c>
      <c r="Q30" s="48">
        <v>0.88300000000000001</v>
      </c>
      <c r="R30" s="48">
        <v>0</v>
      </c>
      <c r="S30" s="48">
        <v>0</v>
      </c>
      <c r="T30" s="48">
        <v>0.34499999999999997</v>
      </c>
      <c r="U30" s="48">
        <v>0</v>
      </c>
      <c r="V30" s="48">
        <v>0.38800000000000001</v>
      </c>
      <c r="W30" s="48">
        <v>1.0569999999999999</v>
      </c>
      <c r="X30" s="48">
        <v>0.58199999999999996</v>
      </c>
      <c r="Y30" s="48">
        <v>0</v>
      </c>
      <c r="Z30" s="48">
        <v>0</v>
      </c>
      <c r="AA30" s="51">
        <v>0</v>
      </c>
      <c r="AD30" s="16"/>
      <c r="AE30" s="16"/>
      <c r="AF30" s="16"/>
    </row>
    <row r="31" spans="1:32" x14ac:dyDescent="0.2">
      <c r="A31" s="30" t="s">
        <v>188</v>
      </c>
      <c r="B31" s="48">
        <v>793.58699999999999</v>
      </c>
      <c r="C31" s="48">
        <v>885.37</v>
      </c>
      <c r="D31" s="48">
        <v>994.32500000000005</v>
      </c>
      <c r="E31" s="48">
        <v>1122.69</v>
      </c>
      <c r="F31" s="48">
        <v>1122.7550000000001</v>
      </c>
      <c r="G31" s="48">
        <v>1214.357</v>
      </c>
      <c r="H31" s="48">
        <v>1266.0139999999999</v>
      </c>
      <c r="I31" s="48">
        <v>1536.2</v>
      </c>
      <c r="J31" s="48">
        <v>1663.1690000000001</v>
      </c>
      <c r="K31" s="48">
        <v>1799.1379999999999</v>
      </c>
      <c r="L31" s="48">
        <v>1948.7149999999999</v>
      </c>
      <c r="M31" s="48">
        <v>2101.8229999999999</v>
      </c>
      <c r="N31" s="48">
        <v>1908.4</v>
      </c>
      <c r="O31" s="48">
        <v>1679.7</v>
      </c>
      <c r="P31" s="48">
        <v>1483.663</v>
      </c>
      <c r="Q31" s="48">
        <v>1726.8440000000001</v>
      </c>
      <c r="R31" s="48">
        <v>1746.818</v>
      </c>
      <c r="S31" s="48">
        <v>1929.415</v>
      </c>
      <c r="T31" s="48">
        <v>1874.2840000000001</v>
      </c>
      <c r="U31" s="48">
        <v>1987.32</v>
      </c>
      <c r="V31" s="48">
        <v>2351.0479999999998</v>
      </c>
      <c r="W31" s="48">
        <v>2818.85</v>
      </c>
      <c r="X31" s="48">
        <v>2769.01</v>
      </c>
      <c r="Y31" s="48">
        <v>2651.826</v>
      </c>
      <c r="Z31" s="51">
        <v>334.78899999999999</v>
      </c>
      <c r="AA31" s="109">
        <v>402.16</v>
      </c>
      <c r="AD31" s="16"/>
      <c r="AE31" s="16"/>
      <c r="AF31" s="16"/>
    </row>
    <row r="32" spans="1:32" x14ac:dyDescent="0.2">
      <c r="A32" s="30" t="s">
        <v>189</v>
      </c>
      <c r="B32" s="48">
        <v>449.27800000000002</v>
      </c>
      <c r="C32" s="48">
        <v>506.58600000000001</v>
      </c>
      <c r="D32" s="48">
        <v>538.01900000000001</v>
      </c>
      <c r="E32" s="48">
        <v>562.625</v>
      </c>
      <c r="F32" s="48">
        <v>626.01800000000003</v>
      </c>
      <c r="G32" s="48">
        <v>668.08100000000002</v>
      </c>
      <c r="H32" s="48">
        <v>722.09299999999996</v>
      </c>
      <c r="I32" s="48">
        <v>778</v>
      </c>
      <c r="J32" s="48">
        <v>734.02700000000004</v>
      </c>
      <c r="K32" s="48">
        <v>766.92200000000003</v>
      </c>
      <c r="L32" s="48">
        <v>773.20899999999995</v>
      </c>
      <c r="M32" s="48">
        <v>771.20799999999997</v>
      </c>
      <c r="N32" s="48">
        <v>795.6</v>
      </c>
      <c r="O32" s="48">
        <v>666</v>
      </c>
      <c r="P32" s="48">
        <v>658.11</v>
      </c>
      <c r="Q32" s="48">
        <v>838.27800000000002</v>
      </c>
      <c r="R32" s="48">
        <v>816.64700000000005</v>
      </c>
      <c r="S32" s="48">
        <v>849.50400000000002</v>
      </c>
      <c r="T32" s="48">
        <v>934.14800000000002</v>
      </c>
      <c r="U32" s="48">
        <v>933.05899999999997</v>
      </c>
      <c r="V32" s="48">
        <v>1145.011</v>
      </c>
      <c r="W32" s="48">
        <v>1336.1990000000001</v>
      </c>
      <c r="X32" s="48">
        <v>1268.3240000000001</v>
      </c>
      <c r="Y32" s="48">
        <v>1206.972</v>
      </c>
      <c r="Z32" s="51">
        <v>307.70699999999999</v>
      </c>
      <c r="AA32" s="109">
        <v>270.87299999999999</v>
      </c>
      <c r="AD32" s="16"/>
      <c r="AE32" s="16"/>
      <c r="AF32" s="16"/>
    </row>
    <row r="33" spans="1:32" x14ac:dyDescent="0.2">
      <c r="A33" s="30" t="s">
        <v>35</v>
      </c>
      <c r="B33" s="48">
        <v>3.7389999999999999</v>
      </c>
      <c r="C33" s="48">
        <v>3.8090000000000002</v>
      </c>
      <c r="D33" s="48">
        <v>4.4930000000000003</v>
      </c>
      <c r="E33" s="48">
        <v>2.3340000000000001</v>
      </c>
      <c r="F33" s="48">
        <v>7.218</v>
      </c>
      <c r="G33" s="48">
        <v>1.905</v>
      </c>
      <c r="H33" s="48" t="s">
        <v>161</v>
      </c>
      <c r="I33" s="48">
        <v>88</v>
      </c>
      <c r="J33" s="48">
        <v>209.648</v>
      </c>
      <c r="K33" s="48">
        <v>192.75399999999999</v>
      </c>
      <c r="L33" s="48">
        <v>143.86099999999999</v>
      </c>
      <c r="M33" s="48">
        <v>152.45400000000001</v>
      </c>
      <c r="N33" s="48">
        <v>149.5</v>
      </c>
      <c r="O33" s="48">
        <v>159.30000000000001</v>
      </c>
      <c r="P33" s="48">
        <v>131.898</v>
      </c>
      <c r="Q33" s="48">
        <v>137.40199999999999</v>
      </c>
      <c r="R33" s="48">
        <v>128.21</v>
      </c>
      <c r="S33" s="48">
        <v>112.598</v>
      </c>
      <c r="T33" s="48">
        <v>83.513000000000005</v>
      </c>
      <c r="U33" s="48">
        <v>105.72</v>
      </c>
      <c r="V33" s="48">
        <v>107.79300000000001</v>
      </c>
      <c r="W33" s="48">
        <v>136.55799999999999</v>
      </c>
      <c r="X33" s="48">
        <v>164.41800000000001</v>
      </c>
      <c r="Y33" s="48">
        <v>179.33500000000001</v>
      </c>
      <c r="Z33" s="51">
        <v>17.797000000000001</v>
      </c>
      <c r="AA33" s="109">
        <v>13.622</v>
      </c>
      <c r="AD33" s="16"/>
      <c r="AE33" s="16"/>
      <c r="AF33" s="16"/>
    </row>
    <row r="34" spans="1:32" ht="33.75" customHeight="1" x14ac:dyDescent="0.2">
      <c r="A34" s="7" t="s">
        <v>191</v>
      </c>
      <c r="B34" s="48">
        <f t="shared" ref="B34:Z34" si="0">SUM(B5:B33)</f>
        <v>2940.7239999999997</v>
      </c>
      <c r="C34" s="48">
        <f t="shared" si="0"/>
        <v>3421.8880000000008</v>
      </c>
      <c r="D34" s="48">
        <f t="shared" si="0"/>
        <v>3751.7190000000005</v>
      </c>
      <c r="E34" s="48">
        <f t="shared" si="0"/>
        <v>4323.9929999999995</v>
      </c>
      <c r="F34" s="48">
        <f t="shared" si="0"/>
        <v>4735.3019999999997</v>
      </c>
      <c r="G34" s="48">
        <f t="shared" si="0"/>
        <v>5295.7769999999991</v>
      </c>
      <c r="H34" s="48">
        <f t="shared" si="0"/>
        <v>5662.7449999999999</v>
      </c>
      <c r="I34" s="48">
        <f t="shared" si="0"/>
        <v>6208.1220000000003</v>
      </c>
      <c r="J34" s="48">
        <f t="shared" si="0"/>
        <v>6771.6320000000005</v>
      </c>
      <c r="K34" s="48">
        <f t="shared" si="0"/>
        <v>7439.8150000000014</v>
      </c>
      <c r="L34" s="48">
        <f t="shared" si="0"/>
        <v>7907.68</v>
      </c>
      <c r="M34" s="48">
        <f t="shared" si="0"/>
        <v>8444.4840000000004</v>
      </c>
      <c r="N34" s="48">
        <f t="shared" si="0"/>
        <v>8518.8000000000011</v>
      </c>
      <c r="O34" s="48">
        <f t="shared" si="0"/>
        <v>7959.8</v>
      </c>
      <c r="P34" s="48">
        <f t="shared" si="0"/>
        <v>7420.6519999999982</v>
      </c>
      <c r="Q34" s="48">
        <f t="shared" si="0"/>
        <v>8148.2490000000007</v>
      </c>
      <c r="R34" s="48">
        <f t="shared" si="0"/>
        <v>8275.7250000000004</v>
      </c>
      <c r="S34" s="48">
        <f t="shared" si="0"/>
        <v>8770.380000000001</v>
      </c>
      <c r="T34" s="48">
        <f t="shared" si="0"/>
        <v>8877.3450000000012</v>
      </c>
      <c r="U34" s="48">
        <f t="shared" si="0"/>
        <v>9564.1799999999967</v>
      </c>
      <c r="V34" s="48">
        <f t="shared" si="0"/>
        <v>11241.076999999999</v>
      </c>
      <c r="W34" s="48">
        <f t="shared" si="0"/>
        <v>12652.256000000001</v>
      </c>
      <c r="X34" s="48">
        <f t="shared" si="0"/>
        <v>12986.683000000003</v>
      </c>
      <c r="Y34" s="48">
        <f t="shared" si="0"/>
        <v>12938.387999999997</v>
      </c>
      <c r="Z34" s="48">
        <f t="shared" si="0"/>
        <v>2808.7430000000004</v>
      </c>
      <c r="AA34" s="48">
        <f t="shared" ref="AA34" si="1">SUM(AA5:AA33)</f>
        <v>2183.953</v>
      </c>
      <c r="AD34" s="16"/>
      <c r="AE34" s="16"/>
      <c r="AF34" s="16"/>
    </row>
    <row r="35" spans="1:32" x14ac:dyDescent="0.2">
      <c r="A35" s="7" t="s">
        <v>202</v>
      </c>
      <c r="B35" s="48">
        <f t="shared" ref="B35:Z35" si="2">SUM(B5,B6,B11,B13,B14,B15,B16,B18,B19,B22,B24,B26,B27,B31,B32,B33)</f>
        <v>2809.0090000000005</v>
      </c>
      <c r="C35" s="48">
        <f t="shared" si="2"/>
        <v>3279.83</v>
      </c>
      <c r="D35" s="48">
        <f t="shared" si="2"/>
        <v>3586.2730000000006</v>
      </c>
      <c r="E35" s="48">
        <f t="shared" si="2"/>
        <v>4154.3339999999998</v>
      </c>
      <c r="F35" s="48">
        <f t="shared" si="2"/>
        <v>4535.4589999999998</v>
      </c>
      <c r="G35" s="48">
        <f t="shared" si="2"/>
        <v>5057.2569999999996</v>
      </c>
      <c r="H35" s="48">
        <f t="shared" si="2"/>
        <v>5430.451</v>
      </c>
      <c r="I35" s="48">
        <f t="shared" si="2"/>
        <v>5955.3029999999999</v>
      </c>
      <c r="J35" s="48">
        <f t="shared" si="2"/>
        <v>6412.0039999999999</v>
      </c>
      <c r="K35" s="48">
        <f t="shared" si="2"/>
        <v>6939.96</v>
      </c>
      <c r="L35" s="48">
        <f t="shared" si="2"/>
        <v>7265.6570000000002</v>
      </c>
      <c r="M35" s="48">
        <f t="shared" si="2"/>
        <v>7716.4519999999984</v>
      </c>
      <c r="N35" s="48">
        <f t="shared" si="2"/>
        <v>7727.1</v>
      </c>
      <c r="O35" s="48">
        <f t="shared" si="2"/>
        <v>7160.3</v>
      </c>
      <c r="P35" s="48">
        <f t="shared" si="2"/>
        <v>6697.3829999999998</v>
      </c>
      <c r="Q35" s="48">
        <f t="shared" si="2"/>
        <v>7323.545000000001</v>
      </c>
      <c r="R35" s="48">
        <f t="shared" si="2"/>
        <v>7497.085</v>
      </c>
      <c r="S35" s="48">
        <f t="shared" si="2"/>
        <v>7863.9130000000005</v>
      </c>
      <c r="T35" s="48">
        <f t="shared" si="2"/>
        <v>8061.0370000000003</v>
      </c>
      <c r="U35" s="48">
        <f t="shared" si="2"/>
        <v>8537.2269999999971</v>
      </c>
      <c r="V35" s="48">
        <f t="shared" si="2"/>
        <v>9952.030999999999</v>
      </c>
      <c r="W35" s="48">
        <f t="shared" si="2"/>
        <v>11156.239000000001</v>
      </c>
      <c r="X35" s="48">
        <f t="shared" si="2"/>
        <v>11407.653</v>
      </c>
      <c r="Y35" s="48">
        <f t="shared" si="2"/>
        <v>11340.680999999999</v>
      </c>
      <c r="Z35" s="48">
        <f t="shared" si="2"/>
        <v>2242.5619999999999</v>
      </c>
      <c r="AA35" s="48">
        <f t="shared" ref="AA35" si="3">SUM(AA5,AA6,AA11,AA13,AA14,AA15,AA16,AA18,AA19,AA22,AA24,AA26,AA27,AA31,AA32,AA33)</f>
        <v>1816.0000000000002</v>
      </c>
      <c r="AD35" s="16"/>
      <c r="AE35" s="16"/>
      <c r="AF35" s="16"/>
    </row>
    <row r="36" spans="1:32" ht="38.25" customHeight="1" x14ac:dyDescent="0.2">
      <c r="A36" s="7" t="s">
        <v>447</v>
      </c>
      <c r="B36" s="48"/>
      <c r="C36" s="48"/>
      <c r="D36" s="48"/>
      <c r="E36" s="48"/>
      <c r="F36" s="48"/>
      <c r="G36" s="48"/>
      <c r="H36" s="48"/>
      <c r="I36" s="48"/>
      <c r="J36" s="48"/>
      <c r="K36" s="48"/>
      <c r="L36" s="48"/>
      <c r="M36" s="48"/>
      <c r="N36" s="48"/>
      <c r="O36" s="48"/>
      <c r="P36" s="47">
        <v>0</v>
      </c>
      <c r="Q36" s="47">
        <v>0</v>
      </c>
      <c r="R36" s="47">
        <v>0</v>
      </c>
      <c r="S36" s="47">
        <v>0</v>
      </c>
      <c r="T36" s="47">
        <v>0</v>
      </c>
      <c r="U36" s="47">
        <v>0</v>
      </c>
      <c r="V36" s="47">
        <v>0</v>
      </c>
      <c r="W36" s="47">
        <v>0</v>
      </c>
      <c r="X36" s="47">
        <v>0</v>
      </c>
      <c r="Y36" s="47">
        <v>0</v>
      </c>
      <c r="Z36" s="47">
        <v>0</v>
      </c>
      <c r="AA36" s="109">
        <v>0.13</v>
      </c>
      <c r="AD36" s="16"/>
      <c r="AE36" s="16"/>
      <c r="AF36" s="16"/>
    </row>
    <row r="37" spans="1:32" ht="16.5" customHeight="1" x14ac:dyDescent="0.2">
      <c r="A37" s="30" t="s">
        <v>192</v>
      </c>
      <c r="B37" s="46"/>
      <c r="C37" s="46"/>
      <c r="D37" s="46"/>
      <c r="E37" s="46"/>
      <c r="F37" s="46"/>
      <c r="G37" s="47" t="s">
        <v>161</v>
      </c>
      <c r="H37" s="47" t="s">
        <v>161</v>
      </c>
      <c r="I37" s="47">
        <v>0</v>
      </c>
      <c r="J37" s="47">
        <v>0</v>
      </c>
      <c r="K37" s="47">
        <v>0</v>
      </c>
      <c r="L37" s="47">
        <v>0</v>
      </c>
      <c r="M37" s="47">
        <v>0</v>
      </c>
      <c r="N37" s="47">
        <v>0</v>
      </c>
      <c r="O37" s="47">
        <v>0</v>
      </c>
      <c r="P37" s="47">
        <v>0</v>
      </c>
      <c r="Q37" s="47">
        <v>4.0609999999999999</v>
      </c>
      <c r="R37" s="47">
        <v>5.819</v>
      </c>
      <c r="S37" s="47">
        <v>0</v>
      </c>
      <c r="T37" s="47">
        <v>0</v>
      </c>
      <c r="U37" s="47">
        <v>0.218</v>
      </c>
      <c r="V37" s="47">
        <v>0</v>
      </c>
      <c r="W37" s="47">
        <v>0</v>
      </c>
      <c r="X37" s="47">
        <v>0</v>
      </c>
      <c r="Y37" s="47">
        <v>0</v>
      </c>
      <c r="Z37" s="47">
        <v>0</v>
      </c>
      <c r="AA37" s="109">
        <v>8.7999999999999995E-2</v>
      </c>
      <c r="AD37" s="16"/>
      <c r="AE37" s="16"/>
      <c r="AF37" s="16"/>
    </row>
    <row r="38" spans="1:32" x14ac:dyDescent="0.2">
      <c r="A38" s="30" t="s">
        <v>81</v>
      </c>
      <c r="B38" s="47" t="s">
        <v>161</v>
      </c>
      <c r="C38" s="47" t="s">
        <v>161</v>
      </c>
      <c r="D38" s="47" t="s">
        <v>161</v>
      </c>
      <c r="E38" s="47" t="s">
        <v>161</v>
      </c>
      <c r="F38" s="47" t="s">
        <v>161</v>
      </c>
      <c r="G38" s="47" t="s">
        <v>161</v>
      </c>
      <c r="H38" s="47" t="s">
        <v>161</v>
      </c>
      <c r="I38" s="47">
        <v>0</v>
      </c>
      <c r="J38" s="47">
        <v>0</v>
      </c>
      <c r="K38" s="47">
        <v>0</v>
      </c>
      <c r="L38" s="47">
        <v>0</v>
      </c>
      <c r="M38" s="47">
        <v>3.5</v>
      </c>
      <c r="N38" s="47">
        <v>7.1</v>
      </c>
      <c r="O38" s="47">
        <v>8</v>
      </c>
      <c r="P38" s="47">
        <v>8.3940000000000001</v>
      </c>
      <c r="Q38" s="47">
        <v>7.6180000000000003</v>
      </c>
      <c r="R38" s="47">
        <v>6.0439999999999996</v>
      </c>
      <c r="S38" s="47">
        <v>5.1820000000000004</v>
      </c>
      <c r="T38" s="47">
        <v>6.41</v>
      </c>
      <c r="U38" s="47">
        <v>7.282</v>
      </c>
      <c r="V38" s="47">
        <v>5.1269999999999998</v>
      </c>
      <c r="W38" s="47">
        <v>7.8239999999999998</v>
      </c>
      <c r="X38" s="47">
        <v>8.1</v>
      </c>
      <c r="Y38" s="47">
        <v>6.7050000000000001</v>
      </c>
      <c r="Z38" s="47">
        <v>4.17</v>
      </c>
      <c r="AA38" s="109">
        <v>1.5049999999999999</v>
      </c>
      <c r="AD38" s="16"/>
      <c r="AE38" s="16"/>
      <c r="AF38" s="16"/>
    </row>
    <row r="39" spans="1:32" x14ac:dyDescent="0.2">
      <c r="A39" s="30" t="s">
        <v>84</v>
      </c>
      <c r="B39" s="46">
        <v>189.14699999999999</v>
      </c>
      <c r="C39" s="46">
        <v>185.84200000000001</v>
      </c>
      <c r="D39" s="46">
        <v>198.01</v>
      </c>
      <c r="E39" s="46">
        <v>193.63300000000001</v>
      </c>
      <c r="F39" s="46">
        <v>204.98099999999999</v>
      </c>
      <c r="G39" s="46">
        <v>198.58</v>
      </c>
      <c r="H39" s="46">
        <v>142.46799999999999</v>
      </c>
      <c r="I39" s="47">
        <v>135.065</v>
      </c>
      <c r="J39" s="47">
        <v>210.25800000000001</v>
      </c>
      <c r="K39" s="47">
        <v>216.68899999999999</v>
      </c>
      <c r="L39" s="47">
        <v>189.53200000000001</v>
      </c>
      <c r="M39" s="47">
        <v>207.685</v>
      </c>
      <c r="N39" s="47">
        <v>160</v>
      </c>
      <c r="O39" s="47">
        <v>107.5</v>
      </c>
      <c r="P39" s="47">
        <v>103.30800000000001</v>
      </c>
      <c r="Q39" s="47">
        <v>112.42400000000001</v>
      </c>
      <c r="R39" s="47">
        <v>117.753</v>
      </c>
      <c r="S39" s="47">
        <v>106.104</v>
      </c>
      <c r="T39" s="47">
        <v>112.345</v>
      </c>
      <c r="U39" s="47">
        <v>148.43700000000001</v>
      </c>
      <c r="V39" s="47">
        <v>166.602</v>
      </c>
      <c r="W39" s="47">
        <v>168.00299999999999</v>
      </c>
      <c r="X39" s="47">
        <v>182.04</v>
      </c>
      <c r="Y39" s="47">
        <v>166.76599999999999</v>
      </c>
      <c r="Z39" s="47">
        <v>9.02</v>
      </c>
      <c r="AA39" s="109">
        <v>0.998</v>
      </c>
      <c r="AD39" s="16"/>
      <c r="AE39" s="16"/>
      <c r="AF39" s="16"/>
    </row>
    <row r="40" spans="1:32" x14ac:dyDescent="0.2">
      <c r="A40" s="30" t="s">
        <v>85</v>
      </c>
      <c r="B40" s="46"/>
      <c r="C40" s="46"/>
      <c r="D40" s="46"/>
      <c r="E40" s="46"/>
      <c r="F40" s="46"/>
      <c r="G40" s="47" t="s">
        <v>161</v>
      </c>
      <c r="H40" s="47" t="s">
        <v>161</v>
      </c>
      <c r="I40" s="47">
        <v>0</v>
      </c>
      <c r="J40" s="47">
        <v>0</v>
      </c>
      <c r="K40" s="47">
        <v>0</v>
      </c>
      <c r="L40" s="47">
        <v>0</v>
      </c>
      <c r="M40" s="47">
        <v>0</v>
      </c>
      <c r="N40" s="47">
        <v>0</v>
      </c>
      <c r="O40" s="47">
        <v>0</v>
      </c>
      <c r="P40" s="47">
        <v>0</v>
      </c>
      <c r="Q40" s="47">
        <v>13.403</v>
      </c>
      <c r="R40" s="47">
        <v>22.024999999999999</v>
      </c>
      <c r="S40" s="47">
        <v>0.23200000000000001</v>
      </c>
      <c r="T40" s="47">
        <v>0</v>
      </c>
      <c r="U40" s="47">
        <v>0</v>
      </c>
      <c r="V40" s="47">
        <v>3.2629999999999999</v>
      </c>
      <c r="W40" s="47">
        <v>20.771999999999998</v>
      </c>
      <c r="X40" s="47">
        <v>16.03</v>
      </c>
      <c r="Y40" s="47">
        <v>0</v>
      </c>
      <c r="Z40" s="47">
        <v>0</v>
      </c>
      <c r="AA40" s="47">
        <v>0</v>
      </c>
      <c r="AD40" s="16"/>
      <c r="AE40" s="16"/>
      <c r="AF40" s="16"/>
    </row>
    <row r="41" spans="1:32" x14ac:dyDescent="0.2">
      <c r="A41" s="30" t="s">
        <v>86</v>
      </c>
      <c r="B41" s="46"/>
      <c r="C41" s="46"/>
      <c r="D41" s="46" t="s">
        <v>205</v>
      </c>
      <c r="E41" s="46"/>
      <c r="F41" s="46"/>
      <c r="G41" s="47"/>
      <c r="H41" s="47"/>
      <c r="I41" s="47"/>
      <c r="J41" s="47"/>
      <c r="K41" s="47"/>
      <c r="L41" s="47"/>
      <c r="M41" s="47"/>
      <c r="N41" s="47">
        <v>0</v>
      </c>
      <c r="O41" s="47">
        <v>0</v>
      </c>
      <c r="P41" s="47">
        <v>0</v>
      </c>
      <c r="Q41" s="47">
        <v>0</v>
      </c>
      <c r="R41" s="47">
        <v>0</v>
      </c>
      <c r="S41" s="47">
        <v>0</v>
      </c>
      <c r="T41" s="47">
        <v>0</v>
      </c>
      <c r="U41" s="47">
        <v>0</v>
      </c>
      <c r="V41" s="47">
        <v>0</v>
      </c>
      <c r="W41" s="47">
        <v>0</v>
      </c>
      <c r="X41" s="47">
        <v>19.329000000000001</v>
      </c>
      <c r="Y41" s="47">
        <v>29.213999999999999</v>
      </c>
      <c r="Z41" s="47">
        <v>0.745</v>
      </c>
      <c r="AA41" s="47">
        <v>0</v>
      </c>
      <c r="AD41" s="16"/>
      <c r="AE41" s="16"/>
      <c r="AF41" s="16"/>
    </row>
    <row r="42" spans="1:32" x14ac:dyDescent="0.2">
      <c r="A42" s="30" t="s">
        <v>87</v>
      </c>
      <c r="B42" s="47"/>
      <c r="C42" s="47"/>
      <c r="D42" s="47"/>
      <c r="E42" s="47"/>
      <c r="F42" s="47"/>
      <c r="G42" s="47" t="s">
        <v>161</v>
      </c>
      <c r="H42" s="47" t="s">
        <v>161</v>
      </c>
      <c r="I42" s="47">
        <v>0</v>
      </c>
      <c r="J42" s="47">
        <v>0</v>
      </c>
      <c r="K42" s="47">
        <v>0</v>
      </c>
      <c r="L42" s="47">
        <v>0</v>
      </c>
      <c r="M42" s="47">
        <v>0</v>
      </c>
      <c r="N42" s="47">
        <v>0</v>
      </c>
      <c r="O42" s="47">
        <v>0</v>
      </c>
      <c r="P42" s="47">
        <v>0.8</v>
      </c>
      <c r="Q42" s="47">
        <v>1.278</v>
      </c>
      <c r="R42" s="47">
        <v>0.83699999999999997</v>
      </c>
      <c r="S42" s="47">
        <v>0.64700000000000002</v>
      </c>
      <c r="T42" s="47">
        <v>0.63</v>
      </c>
      <c r="U42" s="47">
        <v>0.86</v>
      </c>
      <c r="V42" s="47">
        <v>2.891</v>
      </c>
      <c r="W42" s="47">
        <v>0.61399999999999999</v>
      </c>
      <c r="X42" s="47">
        <v>0.64</v>
      </c>
      <c r="Y42" s="47">
        <v>0</v>
      </c>
      <c r="Z42" s="47">
        <v>0</v>
      </c>
      <c r="AA42" s="47">
        <v>0</v>
      </c>
      <c r="AD42" s="16"/>
      <c r="AE42" s="16"/>
      <c r="AF42" s="16"/>
    </row>
    <row r="43" spans="1:32" x14ac:dyDescent="0.2">
      <c r="A43" s="30" t="s">
        <v>193</v>
      </c>
      <c r="B43" s="47" t="s">
        <v>161</v>
      </c>
      <c r="C43" s="46">
        <v>21.853999999999999</v>
      </c>
      <c r="D43" s="46">
        <v>12.768000000000001</v>
      </c>
      <c r="E43" s="46">
        <v>13.664999999999999</v>
      </c>
      <c r="F43" s="47" t="s">
        <v>161</v>
      </c>
      <c r="G43" s="47" t="s">
        <v>161</v>
      </c>
      <c r="H43" s="47" t="s">
        <v>161</v>
      </c>
      <c r="I43" s="47">
        <v>0</v>
      </c>
      <c r="J43" s="47">
        <v>10.667</v>
      </c>
      <c r="K43" s="47">
        <v>23.707999999999998</v>
      </c>
      <c r="L43" s="47">
        <v>13.484</v>
      </c>
      <c r="M43" s="47">
        <v>13.974</v>
      </c>
      <c r="N43" s="47">
        <v>22.8</v>
      </c>
      <c r="O43" s="47">
        <v>25.5</v>
      </c>
      <c r="P43" s="47">
        <v>23.141999999999999</v>
      </c>
      <c r="Q43" s="47">
        <v>16.824999999999999</v>
      </c>
      <c r="R43" s="47">
        <v>0.65</v>
      </c>
      <c r="S43" s="47">
        <v>0</v>
      </c>
      <c r="T43" s="47">
        <v>6.07</v>
      </c>
      <c r="U43" s="47">
        <v>0</v>
      </c>
      <c r="V43" s="47">
        <v>0</v>
      </c>
      <c r="W43" s="47">
        <v>0</v>
      </c>
      <c r="X43" s="47">
        <v>0.214</v>
      </c>
      <c r="Y43" s="47">
        <v>0</v>
      </c>
      <c r="Z43" s="47">
        <v>0</v>
      </c>
      <c r="AA43" s="47">
        <v>0</v>
      </c>
      <c r="AD43" s="16"/>
      <c r="AE43" s="16"/>
      <c r="AF43" s="16"/>
    </row>
    <row r="44" spans="1:32" x14ac:dyDescent="0.2">
      <c r="A44" s="30" t="s">
        <v>194</v>
      </c>
      <c r="F44" s="47" t="s">
        <v>161</v>
      </c>
      <c r="G44" s="47" t="s">
        <v>161</v>
      </c>
      <c r="H44" s="47" t="s">
        <v>161</v>
      </c>
      <c r="I44" s="47">
        <v>0</v>
      </c>
      <c r="J44" s="47">
        <v>0</v>
      </c>
      <c r="K44" s="47">
        <v>25.5</v>
      </c>
      <c r="L44" s="47">
        <v>64</v>
      </c>
      <c r="M44" s="47">
        <v>55.8</v>
      </c>
      <c r="N44" s="47">
        <v>67.5</v>
      </c>
      <c r="O44" s="47">
        <v>97.9</v>
      </c>
      <c r="P44" s="47">
        <v>97.765000000000001</v>
      </c>
      <c r="Q44" s="47">
        <v>72.941999999999993</v>
      </c>
      <c r="R44" s="47">
        <v>66.266000000000005</v>
      </c>
      <c r="S44" s="47">
        <v>66.951999999999998</v>
      </c>
      <c r="T44" s="47">
        <v>46.776000000000003</v>
      </c>
      <c r="U44" s="47">
        <v>44.94</v>
      </c>
      <c r="V44" s="47">
        <v>0</v>
      </c>
      <c r="W44" s="47">
        <v>3.605</v>
      </c>
      <c r="X44" s="47">
        <v>8.1199999999999992</v>
      </c>
      <c r="Y44" s="47">
        <v>4.6849999999999996</v>
      </c>
      <c r="Z44" s="47">
        <v>0</v>
      </c>
      <c r="AA44" s="109">
        <v>0.16</v>
      </c>
      <c r="AD44" s="16"/>
      <c r="AE44" s="16"/>
      <c r="AF44" s="16"/>
    </row>
    <row r="45" spans="1:32" x14ac:dyDescent="0.2">
      <c r="A45" s="30" t="s">
        <v>88</v>
      </c>
      <c r="B45" s="47" t="s">
        <v>161</v>
      </c>
      <c r="C45" s="46">
        <v>0.48199999999999998</v>
      </c>
      <c r="D45" s="46">
        <v>2.302</v>
      </c>
      <c r="E45" s="46">
        <v>3.6789999999999998</v>
      </c>
      <c r="F45" s="46">
        <v>4.4749999999999996</v>
      </c>
      <c r="G45" s="46">
        <v>8.9209999999999994</v>
      </c>
      <c r="H45" s="46">
        <v>6.8940000000000001</v>
      </c>
      <c r="I45" s="47">
        <v>8.843</v>
      </c>
      <c r="J45" s="47">
        <v>5.5880000000000001</v>
      </c>
      <c r="K45" s="47">
        <v>4.9660000000000002</v>
      </c>
      <c r="L45" s="47">
        <v>3.774</v>
      </c>
      <c r="M45" s="47">
        <v>3.7930000000000001</v>
      </c>
      <c r="N45" s="47">
        <v>0.7</v>
      </c>
      <c r="O45" s="47">
        <v>0.5</v>
      </c>
      <c r="P45" s="47">
        <v>1.0680000000000001</v>
      </c>
      <c r="Q45" s="47">
        <v>0.86099999999999999</v>
      </c>
      <c r="R45" s="47">
        <v>0.61199999999999999</v>
      </c>
      <c r="S45" s="47">
        <v>1.4530000000000001</v>
      </c>
      <c r="T45" s="47">
        <v>1.3720000000000001</v>
      </c>
      <c r="U45" s="47">
        <v>8.5730000000000004</v>
      </c>
      <c r="V45" s="47">
        <v>10.984999999999999</v>
      </c>
      <c r="W45" s="47">
        <v>12.699</v>
      </c>
      <c r="X45" s="47">
        <v>15.525</v>
      </c>
      <c r="Y45" s="47">
        <v>15.22</v>
      </c>
      <c r="Z45" s="47">
        <v>1.5580000000000001</v>
      </c>
      <c r="AA45" s="109">
        <v>3.2839999999999998</v>
      </c>
      <c r="AD45" s="16"/>
      <c r="AE45" s="16"/>
      <c r="AF45" s="16"/>
    </row>
    <row r="46" spans="1:32" x14ac:dyDescent="0.2">
      <c r="A46" s="30" t="s">
        <v>448</v>
      </c>
      <c r="B46" s="47"/>
      <c r="C46" s="46"/>
      <c r="D46" s="46"/>
      <c r="E46" s="46"/>
      <c r="F46" s="46"/>
      <c r="G46" s="46"/>
      <c r="H46" s="46"/>
      <c r="I46" s="47"/>
      <c r="J46" s="47"/>
      <c r="K46" s="47"/>
      <c r="L46" s="47"/>
      <c r="M46" s="47"/>
      <c r="N46" s="47"/>
      <c r="O46" s="47"/>
      <c r="P46" s="47">
        <v>0</v>
      </c>
      <c r="Q46" s="47">
        <v>0</v>
      </c>
      <c r="R46" s="47">
        <v>0</v>
      </c>
      <c r="S46" s="47">
        <v>0</v>
      </c>
      <c r="T46" s="47">
        <v>0</v>
      </c>
      <c r="U46" s="47">
        <v>0</v>
      </c>
      <c r="V46" s="47">
        <v>0</v>
      </c>
      <c r="W46" s="47">
        <v>0</v>
      </c>
      <c r="X46" s="47">
        <v>0</v>
      </c>
      <c r="Y46" s="47">
        <v>0</v>
      </c>
      <c r="Z46" s="47">
        <v>0</v>
      </c>
      <c r="AA46" s="109">
        <v>8.6140000000000008</v>
      </c>
      <c r="AD46" s="16"/>
      <c r="AE46" s="16"/>
      <c r="AF46" s="16"/>
    </row>
    <row r="47" spans="1:32" x14ac:dyDescent="0.2">
      <c r="A47" s="30" t="s">
        <v>195</v>
      </c>
      <c r="B47" s="47"/>
      <c r="C47" s="46"/>
      <c r="D47" s="46"/>
      <c r="E47" s="46"/>
      <c r="F47" s="46"/>
      <c r="G47" s="47" t="s">
        <v>161</v>
      </c>
      <c r="H47" s="47" t="s">
        <v>161</v>
      </c>
      <c r="I47" s="47">
        <v>0</v>
      </c>
      <c r="J47" s="47">
        <v>0</v>
      </c>
      <c r="K47" s="47">
        <v>0</v>
      </c>
      <c r="L47" s="47">
        <v>0</v>
      </c>
      <c r="M47" s="47">
        <v>0</v>
      </c>
      <c r="N47" s="47">
        <v>0</v>
      </c>
      <c r="O47" s="47">
        <v>0</v>
      </c>
      <c r="P47" s="47">
        <v>4.0999999999999996</v>
      </c>
      <c r="Q47" s="47">
        <v>8.734</v>
      </c>
      <c r="R47" s="47">
        <v>0</v>
      </c>
      <c r="S47" s="47">
        <v>0.216</v>
      </c>
      <c r="T47" s="47">
        <v>0</v>
      </c>
      <c r="U47" s="47">
        <v>0</v>
      </c>
      <c r="V47" s="47">
        <v>0</v>
      </c>
      <c r="W47" s="47">
        <v>0</v>
      </c>
      <c r="X47" s="47">
        <v>0</v>
      </c>
      <c r="Y47" s="47">
        <v>0</v>
      </c>
      <c r="Z47" s="47">
        <v>0</v>
      </c>
      <c r="AA47" s="47">
        <v>0</v>
      </c>
      <c r="AD47" s="16"/>
      <c r="AE47" s="16"/>
      <c r="AF47" s="16"/>
    </row>
    <row r="48" spans="1:32" x14ac:dyDescent="0.2">
      <c r="A48" s="30" t="s">
        <v>90</v>
      </c>
      <c r="B48" s="46">
        <v>38.396999999999998</v>
      </c>
      <c r="C48" s="46">
        <v>62.613</v>
      </c>
      <c r="D48" s="46">
        <v>79.453999999999994</v>
      </c>
      <c r="E48" s="46">
        <v>86.635999999999996</v>
      </c>
      <c r="F48" s="46">
        <v>93.143000000000001</v>
      </c>
      <c r="G48" s="46">
        <v>87.156999999999996</v>
      </c>
      <c r="H48" s="46">
        <v>67.638000000000005</v>
      </c>
      <c r="I48" s="47">
        <v>52.829000000000001</v>
      </c>
      <c r="J48" s="47">
        <v>58.872</v>
      </c>
      <c r="K48" s="47">
        <v>62.295999999999999</v>
      </c>
      <c r="L48" s="47">
        <v>55.396000000000001</v>
      </c>
      <c r="M48" s="47">
        <v>46.470999999999997</v>
      </c>
      <c r="N48" s="47">
        <v>30.8</v>
      </c>
      <c r="O48" s="47">
        <v>9.6999999999999993</v>
      </c>
      <c r="P48" s="47">
        <v>24.952000000000002</v>
      </c>
      <c r="Q48" s="47">
        <v>33.189</v>
      </c>
      <c r="R48" s="47">
        <v>42.631</v>
      </c>
      <c r="S48" s="47">
        <v>72.768000000000001</v>
      </c>
      <c r="T48" s="47">
        <v>97.03</v>
      </c>
      <c r="U48" s="47">
        <v>112.584</v>
      </c>
      <c r="V48" s="47">
        <v>172.04499999999999</v>
      </c>
      <c r="W48" s="47">
        <v>227.60900000000001</v>
      </c>
      <c r="X48" s="47">
        <v>213.25899999999999</v>
      </c>
      <c r="Y48" s="47">
        <v>160.88300000000001</v>
      </c>
      <c r="Z48" s="47">
        <v>32.609000000000002</v>
      </c>
      <c r="AA48" s="109">
        <v>13.769</v>
      </c>
      <c r="AD48" s="16"/>
      <c r="AE48" s="16"/>
      <c r="AF48" s="16"/>
    </row>
    <row r="49" spans="1:32" x14ac:dyDescent="0.2">
      <c r="A49" s="30" t="s">
        <v>449</v>
      </c>
      <c r="B49" s="46"/>
      <c r="C49" s="46"/>
      <c r="D49" s="46"/>
      <c r="E49" s="46"/>
      <c r="F49" s="46"/>
      <c r="G49" s="46"/>
      <c r="H49" s="46"/>
      <c r="I49" s="47"/>
      <c r="J49" s="47"/>
      <c r="K49" s="47"/>
      <c r="L49" s="47"/>
      <c r="M49" s="47"/>
      <c r="N49" s="47"/>
      <c r="O49" s="47"/>
      <c r="P49" s="47">
        <v>0</v>
      </c>
      <c r="Q49" s="47">
        <v>0</v>
      </c>
      <c r="R49" s="47">
        <v>0</v>
      </c>
      <c r="S49" s="47">
        <v>0</v>
      </c>
      <c r="T49" s="47">
        <v>0</v>
      </c>
      <c r="U49" s="47">
        <v>0</v>
      </c>
      <c r="V49" s="47">
        <v>0</v>
      </c>
      <c r="W49" s="47">
        <v>0</v>
      </c>
      <c r="X49" s="47">
        <v>0</v>
      </c>
      <c r="Y49" s="47">
        <v>0</v>
      </c>
      <c r="Z49" s="47">
        <v>0</v>
      </c>
      <c r="AA49" s="109">
        <v>0.11899999999999999</v>
      </c>
      <c r="AD49" s="16"/>
      <c r="AE49" s="16"/>
      <c r="AF49" s="16"/>
    </row>
    <row r="50" spans="1:32" x14ac:dyDescent="0.2">
      <c r="A50" s="30" t="s">
        <v>92</v>
      </c>
      <c r="B50" s="46"/>
      <c r="C50" s="46"/>
      <c r="D50" s="46"/>
      <c r="E50" s="46"/>
      <c r="F50" s="46"/>
      <c r="G50" s="46"/>
      <c r="H50" s="46"/>
      <c r="I50" s="47"/>
      <c r="J50" s="47"/>
      <c r="K50" s="47"/>
      <c r="L50" s="47"/>
      <c r="M50" s="47"/>
      <c r="N50" s="47"/>
      <c r="O50" s="47"/>
      <c r="P50" s="47">
        <v>0</v>
      </c>
      <c r="Q50" s="47">
        <v>0</v>
      </c>
      <c r="R50" s="47">
        <v>0</v>
      </c>
      <c r="S50" s="47">
        <v>0</v>
      </c>
      <c r="T50" s="47">
        <v>0</v>
      </c>
      <c r="U50" s="47">
        <v>0</v>
      </c>
      <c r="V50" s="47">
        <v>0</v>
      </c>
      <c r="W50" s="47">
        <v>0</v>
      </c>
      <c r="X50" s="47">
        <v>0</v>
      </c>
      <c r="Y50" s="47">
        <v>0</v>
      </c>
      <c r="Z50" s="47">
        <v>0</v>
      </c>
      <c r="AA50" s="109">
        <v>9.8000000000000004E-2</v>
      </c>
      <c r="AD50" s="16"/>
      <c r="AE50" s="16"/>
      <c r="AF50" s="16"/>
    </row>
    <row r="51" spans="1:32" x14ac:dyDescent="0.2">
      <c r="A51" s="30" t="s">
        <v>93</v>
      </c>
      <c r="B51" s="47" t="s">
        <v>161</v>
      </c>
      <c r="C51" s="47" t="s">
        <v>161</v>
      </c>
      <c r="D51" s="47" t="s">
        <v>161</v>
      </c>
      <c r="E51" s="47" t="s">
        <v>161</v>
      </c>
      <c r="F51" s="47" t="s">
        <v>161</v>
      </c>
      <c r="G51" s="47" t="s">
        <v>161</v>
      </c>
      <c r="H51" s="47" t="s">
        <v>161</v>
      </c>
      <c r="I51" s="47">
        <v>0</v>
      </c>
      <c r="J51" s="47">
        <v>0</v>
      </c>
      <c r="K51" s="47">
        <v>0</v>
      </c>
      <c r="L51" s="47">
        <v>0</v>
      </c>
      <c r="M51" s="47">
        <v>0</v>
      </c>
      <c r="N51" s="47">
        <v>0</v>
      </c>
      <c r="O51" s="47">
        <v>2.2999999999999998</v>
      </c>
      <c r="P51" s="47">
        <v>0.51100000000000001</v>
      </c>
      <c r="Q51" s="47">
        <v>0.94699999999999995</v>
      </c>
      <c r="R51" s="47">
        <v>0</v>
      </c>
      <c r="S51" s="47">
        <v>0</v>
      </c>
      <c r="T51" s="47">
        <v>0.24199999999999999</v>
      </c>
      <c r="U51" s="47">
        <v>1.323</v>
      </c>
      <c r="V51" s="47">
        <v>0.82099999999999995</v>
      </c>
      <c r="W51" s="47">
        <v>2.9649999999999999</v>
      </c>
      <c r="X51" s="47">
        <v>4.6150000000000002</v>
      </c>
      <c r="Y51" s="47">
        <v>4.109</v>
      </c>
      <c r="Z51" s="47">
        <v>0.878</v>
      </c>
      <c r="AA51" s="47">
        <v>0</v>
      </c>
      <c r="AD51" s="16"/>
      <c r="AE51" s="16"/>
      <c r="AF51" s="16"/>
    </row>
    <row r="52" spans="1:32" x14ac:dyDescent="0.2">
      <c r="A52" s="30" t="s">
        <v>108</v>
      </c>
      <c r="B52" s="47"/>
      <c r="C52" s="47"/>
      <c r="D52" s="47"/>
      <c r="E52" s="47"/>
      <c r="F52" s="47"/>
      <c r="G52" s="47"/>
      <c r="H52" s="47"/>
      <c r="I52" s="47"/>
      <c r="J52" s="47"/>
      <c r="K52" s="47"/>
      <c r="L52" s="47"/>
      <c r="M52" s="47"/>
      <c r="N52" s="47"/>
      <c r="O52" s="47"/>
      <c r="P52" s="47">
        <v>0</v>
      </c>
      <c r="Q52" s="47">
        <v>0</v>
      </c>
      <c r="R52" s="47">
        <v>0</v>
      </c>
      <c r="S52" s="47">
        <v>0</v>
      </c>
      <c r="T52" s="47">
        <v>0</v>
      </c>
      <c r="U52" s="47">
        <v>0</v>
      </c>
      <c r="V52" s="47">
        <v>0</v>
      </c>
      <c r="W52" s="47">
        <v>0</v>
      </c>
      <c r="X52" s="47">
        <v>0</v>
      </c>
      <c r="Y52" s="47">
        <v>0</v>
      </c>
      <c r="Z52" s="47">
        <v>0</v>
      </c>
      <c r="AA52" s="109">
        <v>0.17399999999999999</v>
      </c>
      <c r="AD52" s="16"/>
      <c r="AE52" s="16"/>
      <c r="AF52" s="16"/>
    </row>
    <row r="53" spans="1:32" x14ac:dyDescent="0.2">
      <c r="A53" s="30" t="s">
        <v>196</v>
      </c>
      <c r="B53" s="47" t="s">
        <v>161</v>
      </c>
      <c r="C53" s="47" t="s">
        <v>161</v>
      </c>
      <c r="D53" s="47" t="s">
        <v>161</v>
      </c>
      <c r="E53" s="46">
        <v>5.3</v>
      </c>
      <c r="F53" s="46">
        <v>17.010999999999999</v>
      </c>
      <c r="G53" s="46">
        <v>17.286000000000001</v>
      </c>
      <c r="H53" s="46">
        <v>15.135999999999999</v>
      </c>
      <c r="I53" s="47">
        <v>15.397</v>
      </c>
      <c r="J53" s="47">
        <v>15.132</v>
      </c>
      <c r="K53" s="47">
        <v>21.562000000000001</v>
      </c>
      <c r="L53" s="47">
        <v>19.79</v>
      </c>
      <c r="M53" s="47">
        <v>27.905999999999999</v>
      </c>
      <c r="N53" s="47">
        <v>22.1</v>
      </c>
      <c r="O53" s="47">
        <v>22.9</v>
      </c>
      <c r="P53" s="47">
        <v>28.568000000000001</v>
      </c>
      <c r="Q53" s="47">
        <v>35.250999999999998</v>
      </c>
      <c r="R53" s="47">
        <v>33.156999999999996</v>
      </c>
      <c r="S53" s="47">
        <v>30.501000000000001</v>
      </c>
      <c r="T53" s="47">
        <v>29.21</v>
      </c>
      <c r="U53" s="47">
        <v>37.097999999999999</v>
      </c>
      <c r="V53" s="47">
        <v>38.661999999999999</v>
      </c>
      <c r="W53" s="47">
        <v>39.542999999999999</v>
      </c>
      <c r="X53" s="47">
        <v>48.304000000000002</v>
      </c>
      <c r="Y53" s="47">
        <v>45.28</v>
      </c>
      <c r="Z53" s="47">
        <v>0</v>
      </c>
      <c r="AA53" s="47">
        <v>0</v>
      </c>
      <c r="AD53" s="16"/>
      <c r="AE53" s="16"/>
      <c r="AF53" s="16"/>
    </row>
    <row r="54" spans="1:32" x14ac:dyDescent="0.2">
      <c r="A54" s="30" t="s">
        <v>197</v>
      </c>
      <c r="B54" s="47" t="s">
        <v>161</v>
      </c>
      <c r="C54" s="47" t="s">
        <v>161</v>
      </c>
      <c r="D54" s="47" t="s">
        <v>161</v>
      </c>
      <c r="E54" s="47" t="s">
        <v>161</v>
      </c>
      <c r="F54" s="47" t="s">
        <v>161</v>
      </c>
      <c r="G54" s="47" t="s">
        <v>161</v>
      </c>
      <c r="H54" s="47" t="s">
        <v>161</v>
      </c>
      <c r="I54" s="47">
        <v>0</v>
      </c>
      <c r="J54" s="47">
        <v>0</v>
      </c>
      <c r="K54" s="47">
        <v>0</v>
      </c>
      <c r="L54" s="47">
        <v>0</v>
      </c>
      <c r="M54" s="47">
        <v>0</v>
      </c>
      <c r="N54" s="47">
        <v>0</v>
      </c>
      <c r="O54" s="47">
        <v>0</v>
      </c>
      <c r="P54" s="47">
        <v>19.710999999999999</v>
      </c>
      <c r="Q54" s="47">
        <v>25.231999999999999</v>
      </c>
      <c r="R54" s="47">
        <v>0.17799999999999999</v>
      </c>
      <c r="S54" s="47">
        <v>0.155</v>
      </c>
      <c r="T54" s="47">
        <v>5.4089999999999998</v>
      </c>
      <c r="U54" s="47">
        <v>30.913</v>
      </c>
      <c r="V54" s="47">
        <v>15.753</v>
      </c>
      <c r="W54" s="47">
        <v>0</v>
      </c>
      <c r="X54" s="47">
        <v>0</v>
      </c>
      <c r="Y54" s="47">
        <v>0</v>
      </c>
      <c r="Z54" s="47">
        <v>0</v>
      </c>
      <c r="AA54" s="47">
        <v>0</v>
      </c>
      <c r="AD54" s="16"/>
      <c r="AE54" s="16"/>
      <c r="AF54" s="16"/>
    </row>
    <row r="55" spans="1:32" x14ac:dyDescent="0.2">
      <c r="A55" s="30" t="s">
        <v>95</v>
      </c>
      <c r="B55" s="46">
        <v>127.60899999999999</v>
      </c>
      <c r="C55" s="46">
        <v>156.14500000000001</v>
      </c>
      <c r="D55" s="46">
        <v>171.60900000000001</v>
      </c>
      <c r="E55" s="46">
        <v>159.35499999999999</v>
      </c>
      <c r="F55" s="46">
        <v>131.17699999999999</v>
      </c>
      <c r="G55" s="46">
        <v>133.209</v>
      </c>
      <c r="H55" s="46">
        <v>188.02</v>
      </c>
      <c r="I55" s="47">
        <v>208.7</v>
      </c>
      <c r="J55" s="47">
        <v>246.251</v>
      </c>
      <c r="K55" s="47">
        <v>271.35300000000001</v>
      </c>
      <c r="L55" s="47">
        <v>285.89100000000002</v>
      </c>
      <c r="M55" s="47">
        <v>307.21600000000001</v>
      </c>
      <c r="N55" s="47">
        <v>305.2</v>
      </c>
      <c r="O55" s="47">
        <v>302.10000000000002</v>
      </c>
      <c r="P55" s="47">
        <v>281.22199999999998</v>
      </c>
      <c r="Q55" s="47">
        <v>309.40600000000001</v>
      </c>
      <c r="R55" s="47">
        <v>337.43400000000003</v>
      </c>
      <c r="S55" s="47">
        <v>339.85599999999999</v>
      </c>
      <c r="T55" s="47">
        <v>352.76600000000002</v>
      </c>
      <c r="U55" s="47">
        <v>320.46199999999999</v>
      </c>
      <c r="V55" s="47">
        <v>288.05200000000002</v>
      </c>
      <c r="W55" s="47">
        <v>271.60899999999998</v>
      </c>
      <c r="X55" s="47">
        <v>293.09500000000003</v>
      </c>
      <c r="Y55" s="47">
        <v>320.483</v>
      </c>
      <c r="Z55" s="47">
        <v>82.897999999999996</v>
      </c>
      <c r="AA55" s="109">
        <v>49.552</v>
      </c>
      <c r="AD55" s="16"/>
      <c r="AE55" s="16"/>
      <c r="AF55" s="16"/>
    </row>
    <row r="56" spans="1:32" x14ac:dyDescent="0.2">
      <c r="A56" s="30" t="s">
        <v>198</v>
      </c>
      <c r="B56" s="47" t="s">
        <v>161</v>
      </c>
      <c r="C56" s="47" t="s">
        <v>161</v>
      </c>
      <c r="D56" s="47" t="s">
        <v>161</v>
      </c>
      <c r="E56" s="47" t="s">
        <v>161</v>
      </c>
      <c r="F56" s="47" t="s">
        <v>161</v>
      </c>
      <c r="G56" s="47" t="s">
        <v>161</v>
      </c>
      <c r="H56" s="47" t="s">
        <v>161</v>
      </c>
      <c r="I56" s="47">
        <v>0</v>
      </c>
      <c r="J56" s="47">
        <v>0</v>
      </c>
      <c r="K56" s="47">
        <v>2.5</v>
      </c>
      <c r="L56" s="47">
        <v>27.9</v>
      </c>
      <c r="M56" s="47">
        <v>9.3000000000000007</v>
      </c>
      <c r="N56" s="47">
        <v>18.399999999999999</v>
      </c>
      <c r="O56" s="47">
        <v>25.5</v>
      </c>
      <c r="P56" s="47">
        <v>26.263000000000002</v>
      </c>
      <c r="Q56" s="47">
        <v>1.86</v>
      </c>
      <c r="R56" s="47">
        <v>0</v>
      </c>
      <c r="S56" s="47">
        <v>0</v>
      </c>
      <c r="T56" s="47">
        <v>0</v>
      </c>
      <c r="U56" s="47">
        <v>0</v>
      </c>
      <c r="V56" s="47">
        <v>0</v>
      </c>
      <c r="W56" s="47">
        <v>0</v>
      </c>
      <c r="X56" s="47">
        <v>0</v>
      </c>
      <c r="Y56" s="47">
        <v>0</v>
      </c>
      <c r="Z56" s="47">
        <v>0</v>
      </c>
      <c r="AA56" s="47">
        <v>0</v>
      </c>
      <c r="AD56" s="16"/>
      <c r="AE56" s="16"/>
      <c r="AF56" s="16"/>
    </row>
    <row r="57" spans="1:32" x14ac:dyDescent="0.2">
      <c r="A57" s="30" t="s">
        <v>97</v>
      </c>
      <c r="B57" s="47" t="s">
        <v>161</v>
      </c>
      <c r="C57" s="47" t="s">
        <v>161</v>
      </c>
      <c r="D57" s="47" t="s">
        <v>161</v>
      </c>
      <c r="E57" s="47" t="s">
        <v>161</v>
      </c>
      <c r="F57" s="47" t="s">
        <v>161</v>
      </c>
      <c r="G57" s="47" t="s">
        <v>161</v>
      </c>
      <c r="H57" s="47" t="s">
        <v>161</v>
      </c>
      <c r="I57" s="47">
        <v>0</v>
      </c>
      <c r="J57" s="47">
        <v>0</v>
      </c>
      <c r="K57" s="47">
        <v>0</v>
      </c>
      <c r="L57" s="47">
        <v>0</v>
      </c>
      <c r="M57" s="47">
        <v>0</v>
      </c>
      <c r="N57" s="47">
        <v>0</v>
      </c>
      <c r="O57" s="47">
        <v>0</v>
      </c>
      <c r="P57" s="47">
        <v>0</v>
      </c>
      <c r="Q57" s="47">
        <v>0</v>
      </c>
      <c r="R57" s="47">
        <v>0</v>
      </c>
      <c r="S57" s="47">
        <v>0</v>
      </c>
      <c r="T57" s="47">
        <v>54.006</v>
      </c>
      <c r="U57" s="47">
        <v>115.529</v>
      </c>
      <c r="V57" s="47">
        <v>133.983</v>
      </c>
      <c r="W57" s="47">
        <v>133.28399999999999</v>
      </c>
      <c r="X57" s="47">
        <v>140.727</v>
      </c>
      <c r="Y57" s="47">
        <v>167.97399999999999</v>
      </c>
      <c r="Z57" s="47">
        <v>40.878999999999998</v>
      </c>
      <c r="AA57" s="109">
        <v>26.850999999999999</v>
      </c>
      <c r="AD57" s="16"/>
      <c r="AE57" s="16"/>
      <c r="AF57" s="16"/>
    </row>
    <row r="58" spans="1:32" x14ac:dyDescent="0.2">
      <c r="A58" s="30" t="s">
        <v>451</v>
      </c>
      <c r="B58" s="47"/>
      <c r="C58" s="47"/>
      <c r="D58" s="47"/>
      <c r="E58" s="47"/>
      <c r="F58" s="47"/>
      <c r="G58" s="47"/>
      <c r="H58" s="47"/>
      <c r="I58" s="47"/>
      <c r="J58" s="47"/>
      <c r="K58" s="47"/>
      <c r="L58" s="47"/>
      <c r="M58" s="47"/>
      <c r="N58" s="47"/>
      <c r="O58" s="47"/>
      <c r="P58" s="47">
        <v>0</v>
      </c>
      <c r="Q58" s="47">
        <v>0</v>
      </c>
      <c r="R58" s="47">
        <v>0</v>
      </c>
      <c r="S58" s="47">
        <v>0</v>
      </c>
      <c r="T58" s="47">
        <v>0</v>
      </c>
      <c r="U58" s="47">
        <v>0</v>
      </c>
      <c r="V58" s="47">
        <v>0</v>
      </c>
      <c r="W58" s="47">
        <v>0</v>
      </c>
      <c r="X58" s="47">
        <v>0</v>
      </c>
      <c r="Y58" s="47">
        <v>0</v>
      </c>
      <c r="Z58" s="47">
        <v>0</v>
      </c>
      <c r="AA58" s="109">
        <v>1.18</v>
      </c>
      <c r="AD58" s="16"/>
      <c r="AE58" s="16"/>
      <c r="AF58" s="16"/>
    </row>
    <row r="59" spans="1:32" x14ac:dyDescent="0.2">
      <c r="A59" s="30" t="s">
        <v>452</v>
      </c>
      <c r="B59" s="47"/>
      <c r="C59" s="47"/>
      <c r="D59" s="47"/>
      <c r="E59" s="47"/>
      <c r="F59" s="47"/>
      <c r="G59" s="47"/>
      <c r="H59" s="47"/>
      <c r="I59" s="47"/>
      <c r="J59" s="47"/>
      <c r="K59" s="47"/>
      <c r="L59" s="47"/>
      <c r="M59" s="47"/>
      <c r="N59" s="47"/>
      <c r="O59" s="47"/>
      <c r="P59" s="47">
        <v>0</v>
      </c>
      <c r="Q59" s="47">
        <v>0</v>
      </c>
      <c r="R59" s="47">
        <v>0</v>
      </c>
      <c r="S59" s="47">
        <v>0</v>
      </c>
      <c r="T59" s="47">
        <v>0</v>
      </c>
      <c r="U59" s="47">
        <v>0</v>
      </c>
      <c r="V59" s="47">
        <v>0</v>
      </c>
      <c r="W59" s="47">
        <v>0</v>
      </c>
      <c r="X59" s="47">
        <v>0</v>
      </c>
      <c r="Y59" s="47">
        <v>0</v>
      </c>
      <c r="Z59" s="47">
        <v>0</v>
      </c>
      <c r="AA59" s="109">
        <v>0.08</v>
      </c>
      <c r="AD59" s="16"/>
      <c r="AE59" s="16"/>
      <c r="AF59" s="16"/>
    </row>
    <row r="60" spans="1:32" x14ac:dyDescent="0.2">
      <c r="A60" s="30" t="s">
        <v>199</v>
      </c>
      <c r="B60" s="52" t="s">
        <v>206</v>
      </c>
      <c r="C60" s="52" t="s">
        <v>206</v>
      </c>
      <c r="D60" s="52" t="s">
        <v>206</v>
      </c>
      <c r="E60" s="52" t="s">
        <v>206</v>
      </c>
      <c r="F60" s="52" t="s">
        <v>206</v>
      </c>
      <c r="G60" s="52" t="s">
        <v>206</v>
      </c>
      <c r="H60" s="52" t="s">
        <v>206</v>
      </c>
      <c r="I60" s="47" t="s">
        <v>206</v>
      </c>
      <c r="J60" s="47">
        <v>1.2350000000000001</v>
      </c>
      <c r="K60" s="47">
        <v>0.65</v>
      </c>
      <c r="L60" s="47">
        <v>0.44700000000000001</v>
      </c>
      <c r="M60" s="47">
        <v>0.74099999999999999</v>
      </c>
      <c r="N60" s="47">
        <v>0</v>
      </c>
      <c r="O60" s="47">
        <v>0.8</v>
      </c>
      <c r="P60" s="47">
        <v>0.68500000000000005</v>
      </c>
      <c r="Q60" s="47">
        <v>0</v>
      </c>
      <c r="R60" s="47">
        <v>0.67300000000000004</v>
      </c>
      <c r="S60" s="47">
        <v>0.76900000000000002</v>
      </c>
      <c r="T60" s="47">
        <v>0</v>
      </c>
      <c r="U60" s="47">
        <v>8.6999999999999994E-2</v>
      </c>
      <c r="V60" s="47">
        <v>0.11</v>
      </c>
      <c r="W60" s="47">
        <v>0</v>
      </c>
      <c r="X60" s="47">
        <v>0.98899999999999999</v>
      </c>
      <c r="Y60" s="47">
        <v>0.33900000000000002</v>
      </c>
      <c r="Z60" s="47">
        <v>0</v>
      </c>
      <c r="AA60" s="109">
        <v>6.4000000000000001E-2</v>
      </c>
      <c r="AD60" s="16"/>
      <c r="AE60" s="16"/>
      <c r="AF60" s="16"/>
    </row>
    <row r="61" spans="1:32" x14ac:dyDescent="0.2">
      <c r="A61" s="30" t="s">
        <v>453</v>
      </c>
      <c r="B61" s="52"/>
      <c r="C61" s="52"/>
      <c r="D61" s="52"/>
      <c r="E61" s="52"/>
      <c r="F61" s="52"/>
      <c r="G61" s="52"/>
      <c r="H61" s="52"/>
      <c r="I61" s="47"/>
      <c r="J61" s="47"/>
      <c r="K61" s="47"/>
      <c r="L61" s="47"/>
      <c r="M61" s="47"/>
      <c r="N61" s="47"/>
      <c r="O61" s="47"/>
      <c r="P61" s="47">
        <v>0</v>
      </c>
      <c r="Q61" s="47">
        <v>0</v>
      </c>
      <c r="R61" s="47">
        <v>0</v>
      </c>
      <c r="S61" s="47">
        <v>0</v>
      </c>
      <c r="T61" s="47">
        <v>0</v>
      </c>
      <c r="U61" s="47">
        <v>0</v>
      </c>
      <c r="V61" s="47">
        <v>0</v>
      </c>
      <c r="W61" s="47">
        <v>0</v>
      </c>
      <c r="X61" s="47">
        <v>0</v>
      </c>
      <c r="Y61" s="47">
        <v>0</v>
      </c>
      <c r="Z61" s="47">
        <v>0</v>
      </c>
      <c r="AA61" s="109">
        <v>0.35399999999999998</v>
      </c>
      <c r="AD61" s="16"/>
      <c r="AE61" s="16"/>
      <c r="AF61" s="16"/>
    </row>
    <row r="62" spans="1:32" x14ac:dyDescent="0.2">
      <c r="A62" s="30" t="s">
        <v>99</v>
      </c>
      <c r="B62" s="46">
        <v>28.033999999999999</v>
      </c>
      <c r="C62" s="46">
        <v>36.387999999999998</v>
      </c>
      <c r="D62" s="46">
        <v>43.264000000000003</v>
      </c>
      <c r="E62" s="46">
        <v>47.462000000000003</v>
      </c>
      <c r="F62" s="46">
        <v>52.37</v>
      </c>
      <c r="G62" s="46">
        <v>26.977</v>
      </c>
      <c r="H62" s="46">
        <v>27.771000000000001</v>
      </c>
      <c r="I62" s="47">
        <v>29.66</v>
      </c>
      <c r="J62" s="47">
        <v>41.38</v>
      </c>
      <c r="K62" s="47">
        <v>52.817</v>
      </c>
      <c r="L62" s="47">
        <v>118.449</v>
      </c>
      <c r="M62" s="47">
        <v>149.83600000000001</v>
      </c>
      <c r="N62" s="47">
        <v>155.5</v>
      </c>
      <c r="O62" s="47">
        <v>148.19999999999999</v>
      </c>
      <c r="P62" s="47">
        <v>154.88200000000001</v>
      </c>
      <c r="Q62" s="47">
        <v>215.35</v>
      </c>
      <c r="R62" s="47">
        <v>236.458</v>
      </c>
      <c r="S62" s="47">
        <v>241.09100000000001</v>
      </c>
      <c r="T62" s="47">
        <v>265.96199999999999</v>
      </c>
      <c r="U62" s="47">
        <v>276.88</v>
      </c>
      <c r="V62" s="47">
        <v>281.82</v>
      </c>
      <c r="W62" s="47">
        <v>350.072</v>
      </c>
      <c r="X62" s="47">
        <v>353.74299999999999</v>
      </c>
      <c r="Y62" s="47">
        <v>367.209</v>
      </c>
      <c r="Z62" s="47">
        <v>100.148</v>
      </c>
      <c r="AA62" s="109">
        <v>24.568999999999999</v>
      </c>
      <c r="AD62" s="16"/>
      <c r="AE62" s="16"/>
      <c r="AF62" s="16"/>
    </row>
    <row r="63" spans="1:32" x14ac:dyDescent="0.2">
      <c r="A63" s="30" t="s">
        <v>200</v>
      </c>
      <c r="B63" s="46">
        <v>12.603</v>
      </c>
      <c r="C63" s="46">
        <v>13.885</v>
      </c>
      <c r="D63" s="46">
        <v>13.654999999999999</v>
      </c>
      <c r="E63" s="46">
        <v>12.763</v>
      </c>
      <c r="F63" s="46">
        <v>23.791</v>
      </c>
      <c r="G63" s="46">
        <v>16.103000000000002</v>
      </c>
      <c r="H63" s="46">
        <v>15.329000000000001</v>
      </c>
      <c r="I63" s="47">
        <v>13.707000000000001</v>
      </c>
      <c r="J63" s="47">
        <v>35.459000000000003</v>
      </c>
      <c r="K63" s="47">
        <v>28.83</v>
      </c>
      <c r="L63" s="47">
        <v>35.628</v>
      </c>
      <c r="M63" s="47">
        <v>35.741999999999997</v>
      </c>
      <c r="N63" s="47">
        <v>34</v>
      </c>
      <c r="O63" s="47">
        <v>38.9</v>
      </c>
      <c r="P63" s="47">
        <v>66.259</v>
      </c>
      <c r="Q63" s="47">
        <v>21.576000000000001</v>
      </c>
      <c r="R63" s="47">
        <v>32.664999999999999</v>
      </c>
      <c r="S63" s="47">
        <v>61.378999999999998</v>
      </c>
      <c r="T63" s="47">
        <v>67.736000000000004</v>
      </c>
      <c r="U63" s="47">
        <v>35.197000000000003</v>
      </c>
      <c r="V63" s="47">
        <v>0</v>
      </c>
      <c r="W63" s="47">
        <v>0</v>
      </c>
      <c r="X63" s="47">
        <v>14.427</v>
      </c>
      <c r="Y63" s="47">
        <v>39.393000000000001</v>
      </c>
      <c r="Z63" s="47">
        <v>0</v>
      </c>
      <c r="AA63" s="47">
        <v>0</v>
      </c>
      <c r="AD63" s="16"/>
      <c r="AE63" s="16"/>
      <c r="AF63" s="16"/>
    </row>
    <row r="64" spans="1:32" x14ac:dyDescent="0.2">
      <c r="A64" s="30" t="s">
        <v>100</v>
      </c>
      <c r="B64" s="46">
        <v>122.655</v>
      </c>
      <c r="C64" s="46">
        <v>135.81700000000001</v>
      </c>
      <c r="D64" s="46">
        <v>135.51</v>
      </c>
      <c r="E64" s="46">
        <v>104.998</v>
      </c>
      <c r="F64" s="46">
        <v>93.814999999999998</v>
      </c>
      <c r="G64" s="46">
        <v>83.864000000000004</v>
      </c>
      <c r="H64" s="46">
        <v>99.724000000000004</v>
      </c>
      <c r="I64" s="47">
        <v>98.28</v>
      </c>
      <c r="J64" s="47">
        <v>134.99</v>
      </c>
      <c r="K64" s="47">
        <v>176.04599999999999</v>
      </c>
      <c r="L64" s="47">
        <v>165.87299999999999</v>
      </c>
      <c r="M64" s="47">
        <v>216.30099999999999</v>
      </c>
      <c r="N64" s="47">
        <v>260.39999999999998</v>
      </c>
      <c r="O64" s="47">
        <v>268.60000000000002</v>
      </c>
      <c r="P64" s="47">
        <v>329.28699999999998</v>
      </c>
      <c r="Q64" s="47">
        <v>327.952</v>
      </c>
      <c r="R64" s="47">
        <v>316.029</v>
      </c>
      <c r="S64" s="47">
        <v>351.74599999999998</v>
      </c>
      <c r="T64" s="47">
        <v>403.988</v>
      </c>
      <c r="U64" s="47">
        <v>425.65499999999997</v>
      </c>
      <c r="V64" s="47">
        <v>319.08199999999999</v>
      </c>
      <c r="W64" s="47">
        <v>257.346</v>
      </c>
      <c r="X64" s="47">
        <v>369.37200000000001</v>
      </c>
      <c r="Y64" s="47">
        <v>441.81900000000002</v>
      </c>
      <c r="Z64" s="47">
        <v>111.729</v>
      </c>
      <c r="AA64" s="109">
        <v>41.777999999999999</v>
      </c>
      <c r="AD64" s="16"/>
      <c r="AE64" s="16"/>
      <c r="AF64" s="16"/>
    </row>
    <row r="65" spans="1:32" x14ac:dyDescent="0.2">
      <c r="A65" s="30" t="s">
        <v>109</v>
      </c>
      <c r="B65" s="46"/>
      <c r="C65" s="46"/>
      <c r="D65" s="46"/>
      <c r="E65" s="46"/>
      <c r="F65" s="46"/>
      <c r="G65" s="46"/>
      <c r="H65" s="46"/>
      <c r="I65" s="47"/>
      <c r="J65" s="47"/>
      <c r="K65" s="47"/>
      <c r="L65" s="47"/>
      <c r="M65" s="47"/>
      <c r="N65" s="47"/>
      <c r="O65" s="47"/>
      <c r="P65" s="47">
        <v>0</v>
      </c>
      <c r="Q65" s="47">
        <v>0</v>
      </c>
      <c r="R65" s="47">
        <v>0</v>
      </c>
      <c r="S65" s="47">
        <v>0</v>
      </c>
      <c r="T65" s="47">
        <v>0</v>
      </c>
      <c r="U65" s="47">
        <v>0</v>
      </c>
      <c r="V65" s="47">
        <v>0</v>
      </c>
      <c r="W65" s="47">
        <v>0</v>
      </c>
      <c r="X65" s="47">
        <v>0</v>
      </c>
      <c r="Y65" s="47">
        <v>0</v>
      </c>
      <c r="Z65" s="47">
        <v>0</v>
      </c>
      <c r="AA65" s="109">
        <v>0.22500000000000001</v>
      </c>
      <c r="AD65" s="16"/>
      <c r="AE65" s="16"/>
      <c r="AF65" s="16"/>
    </row>
    <row r="66" spans="1:32" x14ac:dyDescent="0.2">
      <c r="A66" s="30" t="s">
        <v>101</v>
      </c>
      <c r="B66" s="52" t="s">
        <v>206</v>
      </c>
      <c r="C66" s="52" t="s">
        <v>206</v>
      </c>
      <c r="D66" s="52" t="s">
        <v>206</v>
      </c>
      <c r="E66" s="52" t="s">
        <v>206</v>
      </c>
      <c r="F66" s="52" t="s">
        <v>206</v>
      </c>
      <c r="G66" s="52" t="s">
        <v>206</v>
      </c>
      <c r="H66" s="52" t="s">
        <v>206</v>
      </c>
      <c r="I66" s="47" t="s">
        <v>206</v>
      </c>
      <c r="J66" s="47">
        <v>98.578000000000003</v>
      </c>
      <c r="K66" s="47">
        <v>167.578</v>
      </c>
      <c r="L66" s="47">
        <v>192.934</v>
      </c>
      <c r="M66" s="47">
        <v>231.11600000000001</v>
      </c>
      <c r="N66" s="47">
        <v>240.7</v>
      </c>
      <c r="O66" s="47">
        <v>244.7</v>
      </c>
      <c r="P66" s="47">
        <v>268.541</v>
      </c>
      <c r="Q66" s="47">
        <v>275.01600000000002</v>
      </c>
      <c r="R66" s="47">
        <v>314.69200000000001</v>
      </c>
      <c r="S66" s="47">
        <v>402.34</v>
      </c>
      <c r="T66" s="47">
        <v>424.56099999999998</v>
      </c>
      <c r="U66" s="47">
        <v>502.37599999999998</v>
      </c>
      <c r="V66" s="47">
        <v>555.72400000000005</v>
      </c>
      <c r="W66" s="47">
        <v>585.745</v>
      </c>
      <c r="X66" s="47">
        <v>580.57799999999997</v>
      </c>
      <c r="Y66" s="47">
        <v>621.71699999999998</v>
      </c>
      <c r="Z66" s="47">
        <v>162.828</v>
      </c>
      <c r="AA66" s="109">
        <v>67.522000000000006</v>
      </c>
      <c r="AD66" s="16"/>
      <c r="AE66" s="16"/>
      <c r="AF66" s="16"/>
    </row>
    <row r="67" spans="1:32" x14ac:dyDescent="0.2">
      <c r="A67" s="30" t="s">
        <v>102</v>
      </c>
      <c r="B67" s="46">
        <v>253.03299999999999</v>
      </c>
      <c r="C67" s="46">
        <v>244.804</v>
      </c>
      <c r="D67" s="46">
        <v>262.791</v>
      </c>
      <c r="E67" s="46">
        <v>304.31599999999997</v>
      </c>
      <c r="F67" s="46">
        <v>277.83499999999998</v>
      </c>
      <c r="G67" s="46">
        <v>254.447</v>
      </c>
      <c r="H67" s="46">
        <v>268.726</v>
      </c>
      <c r="I67" s="47">
        <v>256.07799999999997</v>
      </c>
      <c r="J67" s="47">
        <v>382.428</v>
      </c>
      <c r="K67" s="47">
        <v>438.459</v>
      </c>
      <c r="L67" s="47">
        <v>559.91300000000001</v>
      </c>
      <c r="M67" s="47">
        <v>569.54399999999998</v>
      </c>
      <c r="N67" s="47">
        <v>483.5</v>
      </c>
      <c r="O67" s="47">
        <v>459.7</v>
      </c>
      <c r="P67" s="47">
        <v>366.06900000000002</v>
      </c>
      <c r="Q67" s="47">
        <v>411.32499999999999</v>
      </c>
      <c r="R67" s="47">
        <v>367.65899999999999</v>
      </c>
      <c r="S67" s="47">
        <v>366.971</v>
      </c>
      <c r="T67" s="47">
        <v>446.81200000000001</v>
      </c>
      <c r="U67" s="47">
        <v>489.125</v>
      </c>
      <c r="V67" s="47">
        <v>524.76800000000003</v>
      </c>
      <c r="W67" s="47">
        <v>675.995</v>
      </c>
      <c r="X67" s="47">
        <v>681.548</v>
      </c>
      <c r="Y67" s="47">
        <v>569.61</v>
      </c>
      <c r="Z67" s="47">
        <v>35.521000000000001</v>
      </c>
      <c r="AA67" s="109">
        <v>0.06</v>
      </c>
      <c r="AD67" s="16"/>
      <c r="AE67" s="16"/>
      <c r="AF67" s="16"/>
    </row>
    <row r="68" spans="1:32" ht="32.25" customHeight="1" x14ac:dyDescent="0.2">
      <c r="A68" s="30" t="s">
        <v>201</v>
      </c>
      <c r="B68" s="110">
        <f t="shared" ref="B68:Z68" si="4">SUM(B38:B67)</f>
        <v>771.47799999999995</v>
      </c>
      <c r="C68" s="110">
        <f t="shared" si="4"/>
        <v>857.83</v>
      </c>
      <c r="D68" s="110">
        <f t="shared" si="4"/>
        <v>919.36300000000006</v>
      </c>
      <c r="E68" s="110">
        <f t="shared" si="4"/>
        <v>931.80700000000002</v>
      </c>
      <c r="F68" s="110">
        <f t="shared" si="4"/>
        <v>898.59800000000018</v>
      </c>
      <c r="G68" s="110">
        <f t="shared" si="4"/>
        <v>826.54399999999998</v>
      </c>
      <c r="H68" s="110">
        <f t="shared" si="4"/>
        <v>831.70600000000002</v>
      </c>
      <c r="I68" s="110">
        <f t="shared" si="4"/>
        <v>818.55899999999997</v>
      </c>
      <c r="J68" s="110">
        <f t="shared" si="4"/>
        <v>1240.8380000000002</v>
      </c>
      <c r="K68" s="110">
        <f t="shared" si="4"/>
        <v>1492.9540000000002</v>
      </c>
      <c r="L68" s="110">
        <f t="shared" si="4"/>
        <v>1733.011</v>
      </c>
      <c r="M68" s="110">
        <f t="shared" si="4"/>
        <v>1878.9249999999997</v>
      </c>
      <c r="N68" s="110">
        <f t="shared" si="4"/>
        <v>1808.7</v>
      </c>
      <c r="O68" s="110">
        <f t="shared" si="4"/>
        <v>1762.8000000000002</v>
      </c>
      <c r="P68" s="110">
        <f t="shared" si="4"/>
        <v>1805.5269999999998</v>
      </c>
      <c r="Q68" s="110">
        <f t="shared" si="4"/>
        <v>1891.1890000000001</v>
      </c>
      <c r="R68" s="110">
        <f t="shared" si="4"/>
        <v>1895.7629999999999</v>
      </c>
      <c r="S68" s="110">
        <f t="shared" si="4"/>
        <v>2048.3620000000001</v>
      </c>
      <c r="T68" s="110">
        <f t="shared" si="4"/>
        <v>2321.3249999999998</v>
      </c>
      <c r="U68" s="110">
        <f t="shared" si="4"/>
        <v>2557.3209999999999</v>
      </c>
      <c r="V68" s="110">
        <f t="shared" si="4"/>
        <v>2519.6880000000001</v>
      </c>
      <c r="W68" s="110">
        <f t="shared" si="4"/>
        <v>2757.6849999999999</v>
      </c>
      <c r="X68" s="110">
        <f t="shared" si="4"/>
        <v>2950.6549999999997</v>
      </c>
      <c r="Y68" s="110">
        <f t="shared" si="4"/>
        <v>2961.4059999999999</v>
      </c>
      <c r="Z68" s="110">
        <f t="shared" si="4"/>
        <v>582.98299999999995</v>
      </c>
      <c r="AA68" s="110">
        <f>SUM(AA38:AA67)</f>
        <v>240.95599999999996</v>
      </c>
      <c r="AD68" s="16"/>
      <c r="AE68" s="16"/>
      <c r="AF68" s="16"/>
    </row>
    <row r="69" spans="1:32" x14ac:dyDescent="0.2">
      <c r="A69" s="7" t="s">
        <v>207</v>
      </c>
      <c r="B69" s="111">
        <f t="shared" ref="B69:AA69" si="5">B34+B68</f>
        <v>3712.2019999999998</v>
      </c>
      <c r="C69" s="111">
        <f t="shared" si="5"/>
        <v>4279.7180000000008</v>
      </c>
      <c r="D69" s="111">
        <f t="shared" si="5"/>
        <v>4671.0820000000003</v>
      </c>
      <c r="E69" s="111">
        <f t="shared" si="5"/>
        <v>5255.7999999999993</v>
      </c>
      <c r="F69" s="111">
        <f t="shared" si="5"/>
        <v>5633.9</v>
      </c>
      <c r="G69" s="111">
        <f t="shared" si="5"/>
        <v>6122.320999999999</v>
      </c>
      <c r="H69" s="111">
        <f t="shared" si="5"/>
        <v>6494.451</v>
      </c>
      <c r="I69" s="111">
        <f t="shared" si="5"/>
        <v>7026.6810000000005</v>
      </c>
      <c r="J69" s="111">
        <f t="shared" si="5"/>
        <v>8012.4700000000012</v>
      </c>
      <c r="K69" s="111">
        <f t="shared" si="5"/>
        <v>8932.7690000000021</v>
      </c>
      <c r="L69" s="111">
        <f t="shared" si="5"/>
        <v>9640.6910000000007</v>
      </c>
      <c r="M69" s="111">
        <f t="shared" si="5"/>
        <v>10323.409</v>
      </c>
      <c r="N69" s="111">
        <f t="shared" si="5"/>
        <v>10327.500000000002</v>
      </c>
      <c r="O69" s="111">
        <f t="shared" si="5"/>
        <v>9722.6</v>
      </c>
      <c r="P69" s="111">
        <f t="shared" si="5"/>
        <v>9226.1789999999983</v>
      </c>
      <c r="Q69" s="111">
        <f t="shared" si="5"/>
        <v>10039.438</v>
      </c>
      <c r="R69" s="111">
        <f t="shared" si="5"/>
        <v>10171.488000000001</v>
      </c>
      <c r="S69" s="111">
        <f t="shared" si="5"/>
        <v>10818.742000000002</v>
      </c>
      <c r="T69" s="111">
        <f t="shared" si="5"/>
        <v>11198.670000000002</v>
      </c>
      <c r="U69" s="111">
        <f t="shared" si="5"/>
        <v>12121.500999999997</v>
      </c>
      <c r="V69" s="111">
        <f t="shared" si="5"/>
        <v>13760.764999999999</v>
      </c>
      <c r="W69" s="111">
        <f t="shared" si="5"/>
        <v>15409.941000000001</v>
      </c>
      <c r="X69" s="111">
        <f t="shared" si="5"/>
        <v>15937.338000000003</v>
      </c>
      <c r="Y69" s="111">
        <f t="shared" si="5"/>
        <v>15899.793999999998</v>
      </c>
      <c r="Z69" s="111">
        <f t="shared" si="5"/>
        <v>3391.7260000000006</v>
      </c>
      <c r="AA69" s="111">
        <f t="shared" si="5"/>
        <v>2424.9090000000001</v>
      </c>
      <c r="AD69" s="16"/>
      <c r="AE69" s="16"/>
      <c r="AF69" s="16"/>
    </row>
    <row r="70" spans="1:32" x14ac:dyDescent="0.2">
      <c r="AD70" s="16"/>
      <c r="AE70" s="16"/>
      <c r="AF70" s="16"/>
    </row>
    <row r="71" spans="1:32" x14ac:dyDescent="0.2">
      <c r="AD71" s="16"/>
      <c r="AE71" s="16"/>
      <c r="AF71" s="16"/>
    </row>
    <row r="72" spans="1:32" x14ac:dyDescent="0.2">
      <c r="AD72" s="16"/>
      <c r="AE72" s="16"/>
      <c r="AF72" s="16"/>
    </row>
    <row r="73" spans="1:32" x14ac:dyDescent="0.2">
      <c r="AD73" s="16"/>
      <c r="AE73" s="16"/>
      <c r="AF73" s="16"/>
    </row>
    <row r="74" spans="1:32" x14ac:dyDescent="0.2">
      <c r="AD74" s="16"/>
      <c r="AE74" s="16"/>
      <c r="AF74" s="16"/>
    </row>
  </sheetData>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0"/>
  <sheetViews>
    <sheetView workbookViewId="0">
      <pane ySplit="4" topLeftCell="A5" activePane="bottomLeft" state="frozen"/>
      <selection activeCell="B29" sqref="B29"/>
      <selection pane="bottomLeft" activeCell="B29" sqref="B29"/>
    </sheetView>
  </sheetViews>
  <sheetFormatPr defaultRowHeight="15" x14ac:dyDescent="0.2"/>
  <cols>
    <col min="1" max="1" width="16.6640625" style="10" customWidth="1"/>
    <col min="2" max="2" width="15.44140625" style="10" customWidth="1"/>
    <col min="3" max="3" width="19.109375" style="10" customWidth="1"/>
    <col min="4" max="4" width="19.6640625" style="10" customWidth="1"/>
    <col min="5" max="5" width="18.88671875" style="10" customWidth="1"/>
    <col min="6" max="6" width="14.44140625" style="10" customWidth="1"/>
    <col min="7" max="7" width="8.88671875" style="10"/>
    <col min="8" max="8" width="12.109375" style="10" customWidth="1"/>
    <col min="9" max="9" width="14" style="10" customWidth="1"/>
    <col min="10" max="10" width="12.33203125" style="10" customWidth="1"/>
    <col min="11" max="11" width="13.109375" style="10" customWidth="1"/>
    <col min="12" max="12" width="11.33203125" style="10" customWidth="1"/>
    <col min="13" max="13" width="11.77734375" style="10" customWidth="1"/>
    <col min="14" max="14" width="13" style="10" customWidth="1"/>
    <col min="15" max="15" width="11.109375" style="10" customWidth="1"/>
    <col min="16" max="16" width="11.44140625" style="10" customWidth="1"/>
    <col min="17" max="17" width="11.6640625" style="10" customWidth="1"/>
    <col min="18" max="18" width="11.44140625" style="10" customWidth="1"/>
    <col min="19" max="16384" width="8.88671875" style="10"/>
  </cols>
  <sheetData>
    <row r="1" spans="1:4" s="5" customFormat="1" ht="15.75" x14ac:dyDescent="0.25">
      <c r="A1" s="1" t="s">
        <v>434</v>
      </c>
      <c r="B1" s="2"/>
      <c r="C1" s="3"/>
      <c r="D1" s="4"/>
    </row>
    <row r="2" spans="1:4" s="5" customFormat="1" ht="15.75" x14ac:dyDescent="0.25">
      <c r="A2" s="2" t="s">
        <v>5</v>
      </c>
      <c r="B2" s="2"/>
      <c r="C2" s="3"/>
      <c r="D2" s="4"/>
    </row>
    <row r="3" spans="1:4" s="5" customFormat="1" ht="15.75" x14ac:dyDescent="0.25">
      <c r="A3" s="5" t="s">
        <v>40</v>
      </c>
      <c r="B3" s="2"/>
      <c r="C3" s="3"/>
      <c r="D3" s="4"/>
    </row>
    <row r="4" spans="1:4" ht="47.25" x14ac:dyDescent="0.25">
      <c r="A4" s="94" t="s">
        <v>6</v>
      </c>
      <c r="B4" s="106" t="s">
        <v>212</v>
      </c>
      <c r="C4" s="106" t="s">
        <v>213</v>
      </c>
      <c r="D4" s="107" t="s">
        <v>211</v>
      </c>
    </row>
    <row r="5" spans="1:4" x14ac:dyDescent="0.2">
      <c r="A5" s="30">
        <v>1996</v>
      </c>
      <c r="B5" s="54">
        <v>26</v>
      </c>
      <c r="C5" s="54">
        <v>37</v>
      </c>
      <c r="D5" s="51">
        <v>1678.3119999999999</v>
      </c>
    </row>
    <row r="6" spans="1:4" x14ac:dyDescent="0.2">
      <c r="A6" s="30">
        <v>1997</v>
      </c>
      <c r="B6" s="54">
        <v>27</v>
      </c>
      <c r="C6" s="54">
        <v>38</v>
      </c>
      <c r="D6" s="51">
        <v>2030.21</v>
      </c>
    </row>
    <row r="7" spans="1:4" x14ac:dyDescent="0.2">
      <c r="A7" s="30">
        <v>1998</v>
      </c>
      <c r="B7" s="54">
        <v>27</v>
      </c>
      <c r="C7" s="54">
        <v>40</v>
      </c>
      <c r="D7" s="51">
        <v>2229.8739999999998</v>
      </c>
    </row>
    <row r="8" spans="1:4" x14ac:dyDescent="0.2">
      <c r="A8" s="30">
        <v>1999</v>
      </c>
      <c r="B8" s="54">
        <v>32</v>
      </c>
      <c r="C8" s="54">
        <v>46</v>
      </c>
      <c r="D8" s="51">
        <v>2621.6390000000001</v>
      </c>
    </row>
    <row r="9" spans="1:4" x14ac:dyDescent="0.2">
      <c r="A9" s="30">
        <v>2000</v>
      </c>
      <c r="B9" s="54">
        <v>46</v>
      </c>
      <c r="C9" s="54">
        <v>61</v>
      </c>
      <c r="D9" s="51">
        <v>3062.991</v>
      </c>
    </row>
    <row r="10" spans="1:4" x14ac:dyDescent="0.2">
      <c r="A10" s="30">
        <v>2001</v>
      </c>
      <c r="B10" s="54">
        <v>39</v>
      </c>
      <c r="C10" s="54">
        <v>55</v>
      </c>
      <c r="D10" s="51">
        <v>3498.96</v>
      </c>
    </row>
    <row r="11" spans="1:4" x14ac:dyDescent="0.2">
      <c r="A11" s="30">
        <v>2002</v>
      </c>
      <c r="B11" s="54">
        <v>40</v>
      </c>
      <c r="C11" s="54">
        <v>53</v>
      </c>
      <c r="D11" s="51">
        <v>3603.422</v>
      </c>
    </row>
    <row r="12" spans="1:4" x14ac:dyDescent="0.2">
      <c r="A12" s="30">
        <v>2003</v>
      </c>
      <c r="B12" s="54">
        <v>54</v>
      </c>
      <c r="C12" s="54">
        <v>82</v>
      </c>
      <c r="D12" s="51">
        <v>3982.2139999999999</v>
      </c>
    </row>
    <row r="13" spans="1:4" x14ac:dyDescent="0.2">
      <c r="A13" s="30">
        <v>2004</v>
      </c>
      <c r="B13" s="54">
        <v>66</v>
      </c>
      <c r="C13" s="54">
        <v>95</v>
      </c>
      <c r="D13" s="51">
        <v>5161.5860000000002</v>
      </c>
    </row>
    <row r="14" spans="1:4" x14ac:dyDescent="0.2">
      <c r="A14" s="30">
        <v>2005</v>
      </c>
      <c r="B14" s="54">
        <v>71</v>
      </c>
      <c r="C14" s="54">
        <v>97</v>
      </c>
      <c r="D14" s="51">
        <v>6279.1890000000003</v>
      </c>
    </row>
    <row r="15" spans="1:4" x14ac:dyDescent="0.2">
      <c r="A15" s="30">
        <v>2006</v>
      </c>
      <c r="B15" s="54">
        <v>83</v>
      </c>
      <c r="C15" s="54">
        <v>122</v>
      </c>
      <c r="D15" s="51">
        <v>7141.3239999999996</v>
      </c>
    </row>
    <row r="16" spans="1:4" x14ac:dyDescent="0.2">
      <c r="A16" s="30">
        <v>2007</v>
      </c>
      <c r="B16" s="55">
        <v>93</v>
      </c>
      <c r="C16" s="55">
        <v>142</v>
      </c>
      <c r="D16" s="50">
        <v>7938.308</v>
      </c>
    </row>
    <row r="17" spans="1:4" x14ac:dyDescent="0.2">
      <c r="A17" s="30">
        <v>2008</v>
      </c>
      <c r="B17" s="55">
        <v>95</v>
      </c>
      <c r="C17" s="55">
        <v>150</v>
      </c>
      <c r="D17" s="50">
        <v>8153.4470000000001</v>
      </c>
    </row>
    <row r="18" spans="1:4" x14ac:dyDescent="0.2">
      <c r="A18" s="30">
        <v>2009</v>
      </c>
      <c r="B18" s="55">
        <v>103</v>
      </c>
      <c r="C18" s="55">
        <v>168</v>
      </c>
      <c r="D18" s="50">
        <v>8054.4549999999999</v>
      </c>
    </row>
    <row r="19" spans="1:4" x14ac:dyDescent="0.2">
      <c r="A19" s="30">
        <v>2010</v>
      </c>
      <c r="B19" s="55">
        <v>100</v>
      </c>
      <c r="C19" s="55">
        <v>145</v>
      </c>
      <c r="D19" s="50">
        <v>7390.8180000000002</v>
      </c>
    </row>
    <row r="20" spans="1:4" x14ac:dyDescent="0.2">
      <c r="A20" s="30">
        <v>2011</v>
      </c>
      <c r="B20" s="55">
        <v>101</v>
      </c>
      <c r="C20" s="55">
        <v>146</v>
      </c>
      <c r="D20" s="50">
        <v>8172.6319999999996</v>
      </c>
    </row>
    <row r="21" spans="1:4" x14ac:dyDescent="0.2">
      <c r="A21" s="30">
        <v>2012</v>
      </c>
      <c r="B21" s="56">
        <v>107</v>
      </c>
      <c r="C21" s="56">
        <v>154</v>
      </c>
      <c r="D21" s="49">
        <v>8396.6839999999993</v>
      </c>
    </row>
    <row r="22" spans="1:4" x14ac:dyDescent="0.2">
      <c r="A22" s="30">
        <v>2013</v>
      </c>
      <c r="B22" s="56">
        <v>113</v>
      </c>
      <c r="C22" s="56">
        <v>167</v>
      </c>
      <c r="D22" s="49">
        <v>9240.4549999999999</v>
      </c>
    </row>
    <row r="23" spans="1:4" x14ac:dyDescent="0.2">
      <c r="A23" s="30">
        <v>2014</v>
      </c>
      <c r="B23" s="56">
        <v>110</v>
      </c>
      <c r="C23" s="56">
        <v>176</v>
      </c>
      <c r="D23" s="49">
        <v>9824.018</v>
      </c>
    </row>
    <row r="24" spans="1:4" x14ac:dyDescent="0.2">
      <c r="A24" s="30">
        <v>2015</v>
      </c>
      <c r="B24" s="56">
        <v>120</v>
      </c>
      <c r="C24" s="56">
        <v>185</v>
      </c>
      <c r="D24" s="49">
        <v>10805.119000000001</v>
      </c>
    </row>
    <row r="25" spans="1:4" x14ac:dyDescent="0.2">
      <c r="A25" s="30">
        <v>2016</v>
      </c>
      <c r="B25" s="56">
        <v>137</v>
      </c>
      <c r="C25" s="56">
        <v>219</v>
      </c>
      <c r="D25" s="49">
        <v>12605.205</v>
      </c>
    </row>
    <row r="26" spans="1:4" x14ac:dyDescent="0.2">
      <c r="A26" s="30">
        <v>2017</v>
      </c>
      <c r="B26" s="56">
        <v>152</v>
      </c>
      <c r="C26" s="56">
        <v>252</v>
      </c>
      <c r="D26" s="49">
        <v>14244.495000000001</v>
      </c>
    </row>
    <row r="27" spans="1:4" x14ac:dyDescent="0.2">
      <c r="A27" s="30">
        <v>2018</v>
      </c>
      <c r="B27" s="56">
        <v>159</v>
      </c>
      <c r="C27" s="56">
        <v>259</v>
      </c>
      <c r="D27" s="49">
        <v>15155.598</v>
      </c>
    </row>
    <row r="28" spans="1:4" x14ac:dyDescent="0.2">
      <c r="A28" s="30">
        <v>2019</v>
      </c>
      <c r="B28" s="56">
        <v>147</v>
      </c>
      <c r="C28" s="56">
        <v>241</v>
      </c>
      <c r="D28" s="49">
        <v>15133.984</v>
      </c>
    </row>
    <row r="29" spans="1:4" x14ac:dyDescent="0.2">
      <c r="A29" s="30">
        <v>2020</v>
      </c>
      <c r="B29" s="56">
        <v>121</v>
      </c>
      <c r="C29" s="56">
        <v>192</v>
      </c>
      <c r="D29" s="49">
        <v>3263.645</v>
      </c>
    </row>
    <row r="30" spans="1:4" x14ac:dyDescent="0.2">
      <c r="A30" s="30">
        <v>2021</v>
      </c>
      <c r="B30" s="56">
        <v>115</v>
      </c>
      <c r="C30" s="56">
        <v>166</v>
      </c>
      <c r="D30" s="53">
        <v>2344.7190000000001</v>
      </c>
    </row>
  </sheetData>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67"/>
  <sheetViews>
    <sheetView workbookViewId="0">
      <pane ySplit="4" topLeftCell="A8" activePane="bottomLeft" state="frozen"/>
      <selection activeCell="B29" sqref="B29"/>
      <selection pane="bottomLeft" activeCell="B29" sqref="B29"/>
    </sheetView>
  </sheetViews>
  <sheetFormatPr defaultRowHeight="15" x14ac:dyDescent="0.2"/>
  <cols>
    <col min="1" max="1" width="36.21875" style="10" customWidth="1"/>
    <col min="2" max="2" width="13.109375" style="10" customWidth="1"/>
    <col min="3" max="3" width="13.6640625" style="10" customWidth="1"/>
    <col min="4" max="4" width="11.21875" style="10" customWidth="1"/>
    <col min="5" max="5" width="21" style="10" customWidth="1"/>
    <col min="6" max="6" width="24.33203125" style="10" customWidth="1"/>
    <col min="7" max="7" width="18.88671875" style="10" customWidth="1"/>
    <col min="8" max="8" width="14.44140625" style="10" customWidth="1"/>
    <col min="9" max="16384" width="8.88671875" style="10"/>
  </cols>
  <sheetData>
    <row r="1" spans="1:6" s="5" customFormat="1" ht="15.75" x14ac:dyDescent="0.25">
      <c r="A1" s="1" t="s">
        <v>454</v>
      </c>
      <c r="B1" s="2"/>
      <c r="C1" s="3"/>
      <c r="D1" s="4"/>
      <c r="E1" s="4"/>
      <c r="F1" s="2"/>
    </row>
    <row r="2" spans="1:6" s="5" customFormat="1" ht="15.75" x14ac:dyDescent="0.25">
      <c r="A2" s="2" t="s">
        <v>5</v>
      </c>
      <c r="B2" s="2"/>
      <c r="C2" s="3"/>
      <c r="D2" s="4"/>
      <c r="E2" s="4"/>
      <c r="F2" s="2"/>
    </row>
    <row r="3" spans="1:6" s="5" customFormat="1" ht="15.75" x14ac:dyDescent="0.25">
      <c r="A3" s="5" t="s">
        <v>40</v>
      </c>
      <c r="B3" s="2"/>
      <c r="C3" s="3"/>
      <c r="D3" s="4"/>
      <c r="E3" s="4"/>
      <c r="F3" s="2"/>
    </row>
    <row r="4" spans="1:6" ht="15.75" x14ac:dyDescent="0.25">
      <c r="A4" s="94" t="s">
        <v>210</v>
      </c>
      <c r="B4" s="32" t="s">
        <v>79</v>
      </c>
      <c r="C4" s="32" t="s">
        <v>80</v>
      </c>
      <c r="D4" s="32" t="s">
        <v>14</v>
      </c>
    </row>
    <row r="5" spans="1:6" x14ac:dyDescent="0.2">
      <c r="A5" s="18" t="s">
        <v>447</v>
      </c>
      <c r="B5" s="9">
        <v>0</v>
      </c>
      <c r="C5" s="9">
        <v>130</v>
      </c>
      <c r="D5" s="9">
        <v>130</v>
      </c>
    </row>
    <row r="6" spans="1:6" x14ac:dyDescent="0.2">
      <c r="A6" s="7" t="s">
        <v>16</v>
      </c>
      <c r="B6" s="11">
        <v>7549</v>
      </c>
      <c r="C6" s="11">
        <v>317</v>
      </c>
      <c r="D6" s="15">
        <v>7866</v>
      </c>
    </row>
    <row r="7" spans="1:6" x14ac:dyDescent="0.2">
      <c r="A7" s="7" t="s">
        <v>192</v>
      </c>
      <c r="B7" s="11">
        <v>0</v>
      </c>
      <c r="C7" s="11">
        <v>88</v>
      </c>
      <c r="D7" s="15">
        <v>88</v>
      </c>
    </row>
    <row r="8" spans="1:6" x14ac:dyDescent="0.2">
      <c r="A8" s="7" t="s">
        <v>81</v>
      </c>
      <c r="B8" s="11">
        <v>707</v>
      </c>
      <c r="C8" s="11">
        <v>798</v>
      </c>
      <c r="D8" s="15">
        <v>1505</v>
      </c>
    </row>
    <row r="9" spans="1:6" x14ac:dyDescent="0.2">
      <c r="A9" s="7" t="s">
        <v>82</v>
      </c>
      <c r="B9" s="11">
        <v>20268</v>
      </c>
      <c r="C9" s="11">
        <v>267</v>
      </c>
      <c r="D9" s="15">
        <v>20535</v>
      </c>
    </row>
    <row r="10" spans="1:6" x14ac:dyDescent="0.2">
      <c r="A10" s="8" t="s">
        <v>83</v>
      </c>
      <c r="B10" s="11">
        <v>0</v>
      </c>
      <c r="C10" s="11">
        <v>0</v>
      </c>
      <c r="D10" s="15">
        <v>0</v>
      </c>
    </row>
    <row r="11" spans="1:6" x14ac:dyDescent="0.2">
      <c r="A11" s="7" t="s">
        <v>17</v>
      </c>
      <c r="B11" s="11">
        <v>18439</v>
      </c>
      <c r="C11" s="11">
        <v>66</v>
      </c>
      <c r="D11" s="15">
        <v>18505</v>
      </c>
    </row>
    <row r="12" spans="1:6" x14ac:dyDescent="0.2">
      <c r="A12" s="7" t="s">
        <v>84</v>
      </c>
      <c r="B12" s="11">
        <v>998</v>
      </c>
      <c r="C12" s="11">
        <v>0</v>
      </c>
      <c r="D12" s="15">
        <v>998</v>
      </c>
    </row>
    <row r="13" spans="1:6" x14ac:dyDescent="0.2">
      <c r="A13" s="30" t="s">
        <v>86</v>
      </c>
      <c r="B13" s="11">
        <v>0</v>
      </c>
      <c r="C13" s="11">
        <v>0</v>
      </c>
      <c r="D13" s="15">
        <v>0</v>
      </c>
    </row>
    <row r="14" spans="1:6" x14ac:dyDescent="0.2">
      <c r="A14" s="30" t="s">
        <v>18</v>
      </c>
      <c r="B14" s="11">
        <v>15594</v>
      </c>
      <c r="C14" s="11">
        <v>270</v>
      </c>
      <c r="D14" s="15">
        <v>15864</v>
      </c>
    </row>
    <row r="15" spans="1:6" x14ac:dyDescent="0.2">
      <c r="A15" s="30" t="s">
        <v>19</v>
      </c>
      <c r="B15" s="11">
        <v>26001</v>
      </c>
      <c r="C15" s="12">
        <v>4685</v>
      </c>
      <c r="D15" s="15">
        <v>30686</v>
      </c>
    </row>
    <row r="16" spans="1:6" x14ac:dyDescent="0.2">
      <c r="A16" s="30" t="s">
        <v>20</v>
      </c>
      <c r="B16" s="11">
        <v>18465</v>
      </c>
      <c r="C16" s="12">
        <v>968</v>
      </c>
      <c r="D16" s="15">
        <v>19433</v>
      </c>
    </row>
    <row r="17" spans="1:4" x14ac:dyDescent="0.2">
      <c r="A17" s="30" t="s">
        <v>21</v>
      </c>
      <c r="B17" s="11">
        <v>34580</v>
      </c>
      <c r="C17" s="12">
        <v>5859</v>
      </c>
      <c r="D17" s="15">
        <v>40439</v>
      </c>
    </row>
    <row r="18" spans="1:4" x14ac:dyDescent="0.2">
      <c r="A18" s="30" t="s">
        <v>194</v>
      </c>
      <c r="B18" s="11">
        <v>0</v>
      </c>
      <c r="C18" s="12">
        <v>160</v>
      </c>
      <c r="D18" s="15">
        <v>160</v>
      </c>
    </row>
    <row r="19" spans="1:4" x14ac:dyDescent="0.2">
      <c r="A19" s="30" t="s">
        <v>22</v>
      </c>
      <c r="B19" s="13">
        <v>2861</v>
      </c>
      <c r="C19" s="14">
        <v>70</v>
      </c>
      <c r="D19" s="15">
        <v>2931</v>
      </c>
    </row>
    <row r="20" spans="1:4" x14ac:dyDescent="0.2">
      <c r="A20" s="30" t="s">
        <v>88</v>
      </c>
      <c r="B20" s="13">
        <v>2802</v>
      </c>
      <c r="C20" s="14">
        <v>482</v>
      </c>
      <c r="D20" s="15">
        <v>3284</v>
      </c>
    </row>
    <row r="21" spans="1:4" x14ac:dyDescent="0.2">
      <c r="A21" s="30" t="s">
        <v>23</v>
      </c>
      <c r="B21" s="13">
        <v>9948</v>
      </c>
      <c r="C21" s="14">
        <v>6251</v>
      </c>
      <c r="D21" s="15">
        <v>16199</v>
      </c>
    </row>
    <row r="22" spans="1:4" x14ac:dyDescent="0.2">
      <c r="A22" s="30" t="s">
        <v>24</v>
      </c>
      <c r="B22" s="13">
        <v>110169</v>
      </c>
      <c r="C22" s="14">
        <v>1048</v>
      </c>
      <c r="D22" s="15">
        <v>111217</v>
      </c>
    </row>
    <row r="23" spans="1:4" x14ac:dyDescent="0.2">
      <c r="A23" s="30" t="s">
        <v>25</v>
      </c>
      <c r="B23" s="13">
        <v>103992</v>
      </c>
      <c r="C23" s="14">
        <v>1156</v>
      </c>
      <c r="D23" s="15">
        <v>105148</v>
      </c>
    </row>
    <row r="24" spans="1:4" x14ac:dyDescent="0.2">
      <c r="A24" s="30" t="s">
        <v>89</v>
      </c>
      <c r="B24" s="13">
        <v>8538</v>
      </c>
      <c r="C24" s="14">
        <v>76</v>
      </c>
      <c r="D24" s="15">
        <v>8614</v>
      </c>
    </row>
    <row r="25" spans="1:4" x14ac:dyDescent="0.2">
      <c r="A25" s="30" t="s">
        <v>26</v>
      </c>
      <c r="B25" s="13">
        <v>56469</v>
      </c>
      <c r="C25" s="14">
        <v>3647</v>
      </c>
      <c r="D25" s="15">
        <v>60116</v>
      </c>
    </row>
    <row r="26" spans="1:4" x14ac:dyDescent="0.2">
      <c r="A26" s="30" t="s">
        <v>106</v>
      </c>
      <c r="B26" s="13">
        <v>0</v>
      </c>
      <c r="C26" s="14">
        <v>0</v>
      </c>
      <c r="D26" s="15">
        <v>0</v>
      </c>
    </row>
    <row r="27" spans="1:4" x14ac:dyDescent="0.2">
      <c r="A27" s="30" t="s">
        <v>107</v>
      </c>
      <c r="B27" s="13">
        <v>0</v>
      </c>
      <c r="C27" s="14">
        <v>0</v>
      </c>
      <c r="D27" s="15">
        <v>0</v>
      </c>
    </row>
    <row r="28" spans="1:4" x14ac:dyDescent="0.2">
      <c r="A28" s="30" t="s">
        <v>27</v>
      </c>
      <c r="B28" s="13">
        <v>28029</v>
      </c>
      <c r="C28" s="14">
        <v>260</v>
      </c>
      <c r="D28" s="15">
        <v>28289</v>
      </c>
    </row>
    <row r="29" spans="1:4" x14ac:dyDescent="0.2">
      <c r="A29" s="30" t="s">
        <v>90</v>
      </c>
      <c r="B29" s="13">
        <v>12907</v>
      </c>
      <c r="C29" s="14">
        <v>862</v>
      </c>
      <c r="D29" s="15">
        <v>13769</v>
      </c>
    </row>
    <row r="30" spans="1:4" x14ac:dyDescent="0.2">
      <c r="A30" s="30" t="s">
        <v>449</v>
      </c>
      <c r="B30" s="13">
        <v>0</v>
      </c>
      <c r="C30" s="10">
        <v>119</v>
      </c>
      <c r="D30" s="15">
        <v>119</v>
      </c>
    </row>
    <row r="31" spans="1:4" x14ac:dyDescent="0.2">
      <c r="A31" s="30" t="s">
        <v>91</v>
      </c>
      <c r="B31" s="13">
        <v>271700</v>
      </c>
      <c r="C31" s="10">
        <v>1078</v>
      </c>
      <c r="D31" s="15">
        <v>272778</v>
      </c>
    </row>
    <row r="32" spans="1:4" x14ac:dyDescent="0.2">
      <c r="A32" s="30" t="s">
        <v>92</v>
      </c>
      <c r="B32" s="13">
        <v>0</v>
      </c>
      <c r="C32" s="10">
        <v>98</v>
      </c>
      <c r="D32" s="15">
        <v>98</v>
      </c>
    </row>
    <row r="33" spans="1:4" x14ac:dyDescent="0.2">
      <c r="A33" s="30" t="s">
        <v>28</v>
      </c>
      <c r="B33" s="13">
        <v>65142</v>
      </c>
      <c r="C33" s="10">
        <v>1359</v>
      </c>
      <c r="D33" s="15">
        <v>66501</v>
      </c>
    </row>
    <row r="34" spans="1:4" x14ac:dyDescent="0.2">
      <c r="A34" s="30" t="s">
        <v>450</v>
      </c>
      <c r="B34" s="13">
        <v>0</v>
      </c>
      <c r="C34" s="10">
        <v>38</v>
      </c>
      <c r="D34" s="15">
        <v>38</v>
      </c>
    </row>
    <row r="35" spans="1:4" x14ac:dyDescent="0.2">
      <c r="A35" s="30" t="s">
        <v>93</v>
      </c>
      <c r="B35" s="13">
        <v>0</v>
      </c>
      <c r="C35" s="10">
        <v>0</v>
      </c>
      <c r="D35" s="15">
        <v>0</v>
      </c>
    </row>
    <row r="36" spans="1:4" x14ac:dyDescent="0.2">
      <c r="A36" s="30" t="s">
        <v>108</v>
      </c>
      <c r="B36" s="13">
        <v>0</v>
      </c>
      <c r="C36" s="10">
        <v>174</v>
      </c>
      <c r="D36" s="15">
        <v>174</v>
      </c>
    </row>
    <row r="37" spans="1:4" x14ac:dyDescent="0.2">
      <c r="A37" s="30" t="s">
        <v>29</v>
      </c>
      <c r="B37" s="13">
        <v>19399</v>
      </c>
      <c r="C37" s="10">
        <v>248</v>
      </c>
      <c r="D37" s="15">
        <v>19647</v>
      </c>
    </row>
    <row r="38" spans="1:4" x14ac:dyDescent="0.2">
      <c r="A38" s="30" t="s">
        <v>30</v>
      </c>
      <c r="B38" s="31">
        <v>14248</v>
      </c>
      <c r="C38" s="9">
        <v>0</v>
      </c>
      <c r="D38" s="15">
        <v>14248</v>
      </c>
    </row>
    <row r="39" spans="1:4" x14ac:dyDescent="0.2">
      <c r="A39" s="30" t="s">
        <v>94</v>
      </c>
      <c r="B39" s="31">
        <v>0</v>
      </c>
      <c r="C39" s="9">
        <v>47</v>
      </c>
      <c r="D39" s="15">
        <v>47</v>
      </c>
    </row>
    <row r="40" spans="1:4" x14ac:dyDescent="0.2">
      <c r="A40" s="30" t="s">
        <v>31</v>
      </c>
      <c r="B40" s="31">
        <v>20566</v>
      </c>
      <c r="C40" s="9">
        <v>89</v>
      </c>
      <c r="D40" s="15">
        <v>20655</v>
      </c>
    </row>
    <row r="41" spans="1:4" x14ac:dyDescent="0.2">
      <c r="A41" s="30" t="s">
        <v>32</v>
      </c>
      <c r="B41" s="31">
        <v>322659</v>
      </c>
      <c r="C41" s="9">
        <v>332</v>
      </c>
      <c r="D41" s="15">
        <v>322991</v>
      </c>
    </row>
    <row r="42" spans="1:4" x14ac:dyDescent="0.2">
      <c r="A42" s="30" t="s">
        <v>455</v>
      </c>
      <c r="B42" s="31">
        <v>0</v>
      </c>
      <c r="C42" s="9">
        <v>0</v>
      </c>
      <c r="D42" s="15">
        <v>0</v>
      </c>
    </row>
    <row r="43" spans="1:4" x14ac:dyDescent="0.2">
      <c r="A43" s="30" t="s">
        <v>95</v>
      </c>
      <c r="B43" s="31">
        <v>49213</v>
      </c>
      <c r="C43" s="9">
        <v>339</v>
      </c>
      <c r="D43" s="15">
        <v>49552</v>
      </c>
    </row>
    <row r="44" spans="1:4" x14ac:dyDescent="0.2">
      <c r="A44" s="30" t="s">
        <v>456</v>
      </c>
      <c r="B44" s="31">
        <v>0</v>
      </c>
      <c r="C44" s="9">
        <v>321890</v>
      </c>
      <c r="D44" s="15">
        <v>321890</v>
      </c>
    </row>
    <row r="45" spans="1:4" x14ac:dyDescent="0.2">
      <c r="A45" s="30" t="s">
        <v>33</v>
      </c>
      <c r="B45" s="31">
        <v>160847</v>
      </c>
      <c r="C45" s="9">
        <v>372</v>
      </c>
      <c r="D45" s="15">
        <v>161219</v>
      </c>
    </row>
    <row r="46" spans="1:4" x14ac:dyDescent="0.2">
      <c r="A46" s="30" t="s">
        <v>457</v>
      </c>
      <c r="B46" s="31">
        <v>91250</v>
      </c>
      <c r="C46" s="9">
        <v>394</v>
      </c>
      <c r="D46" s="15">
        <v>91644</v>
      </c>
    </row>
    <row r="47" spans="1:4" x14ac:dyDescent="0.2">
      <c r="A47" s="30" t="s">
        <v>96</v>
      </c>
      <c r="B47" s="31">
        <v>13864</v>
      </c>
      <c r="C47" s="9">
        <v>0</v>
      </c>
      <c r="D47" s="15">
        <v>13864</v>
      </c>
    </row>
    <row r="48" spans="1:4" x14ac:dyDescent="0.2">
      <c r="A48" s="30" t="s">
        <v>97</v>
      </c>
      <c r="B48" s="31">
        <v>26851</v>
      </c>
      <c r="C48" s="9">
        <v>0</v>
      </c>
      <c r="D48" s="15">
        <v>26851</v>
      </c>
    </row>
    <row r="49" spans="1:4" x14ac:dyDescent="0.2">
      <c r="A49" s="30" t="s">
        <v>451</v>
      </c>
      <c r="B49" s="31">
        <v>0</v>
      </c>
      <c r="C49" s="9">
        <v>1180</v>
      </c>
      <c r="D49" s="15">
        <v>1180</v>
      </c>
    </row>
    <row r="50" spans="1:4" x14ac:dyDescent="0.2">
      <c r="A50" s="30" t="s">
        <v>452</v>
      </c>
      <c r="B50" s="31">
        <v>0</v>
      </c>
      <c r="C50" s="9">
        <v>80</v>
      </c>
      <c r="D50" s="15">
        <v>80</v>
      </c>
    </row>
    <row r="51" spans="1:4" x14ac:dyDescent="0.2">
      <c r="A51" s="30" t="s">
        <v>34</v>
      </c>
      <c r="B51" s="31">
        <v>30669</v>
      </c>
      <c r="C51" s="9">
        <v>59</v>
      </c>
      <c r="D51" s="15">
        <v>30728</v>
      </c>
    </row>
    <row r="52" spans="1:4" x14ac:dyDescent="0.2">
      <c r="A52" s="30" t="s">
        <v>199</v>
      </c>
      <c r="B52" s="31">
        <v>0</v>
      </c>
      <c r="C52" s="9">
        <v>64</v>
      </c>
      <c r="D52" s="15">
        <v>64</v>
      </c>
    </row>
    <row r="53" spans="1:4" x14ac:dyDescent="0.2">
      <c r="A53" s="30" t="s">
        <v>453</v>
      </c>
      <c r="B53" s="31">
        <v>168</v>
      </c>
      <c r="C53" s="9">
        <v>186</v>
      </c>
      <c r="D53" s="15">
        <v>354</v>
      </c>
    </row>
    <row r="54" spans="1:4" x14ac:dyDescent="0.2">
      <c r="A54" s="30" t="s">
        <v>98</v>
      </c>
      <c r="B54" s="31">
        <v>5659</v>
      </c>
      <c r="C54" s="9">
        <v>89</v>
      </c>
      <c r="D54" s="15">
        <v>5748</v>
      </c>
    </row>
    <row r="55" spans="1:4" x14ac:dyDescent="0.2">
      <c r="A55" s="30" t="s">
        <v>458</v>
      </c>
      <c r="B55" s="31">
        <v>392142</v>
      </c>
      <c r="C55" s="9">
        <v>10018</v>
      </c>
      <c r="D55" s="15">
        <v>402160</v>
      </c>
    </row>
    <row r="56" spans="1:4" x14ac:dyDescent="0.2">
      <c r="A56" s="30" t="s">
        <v>459</v>
      </c>
      <c r="B56" s="31">
        <v>239672</v>
      </c>
      <c r="C56" s="9">
        <v>31201</v>
      </c>
      <c r="D56" s="15">
        <v>270873</v>
      </c>
    </row>
    <row r="57" spans="1:4" x14ac:dyDescent="0.2">
      <c r="A57" s="30" t="s">
        <v>35</v>
      </c>
      <c r="B57" s="31">
        <v>12569</v>
      </c>
      <c r="C57" s="9">
        <v>1053</v>
      </c>
      <c r="D57" s="15">
        <v>13622</v>
      </c>
    </row>
    <row r="58" spans="1:4" x14ac:dyDescent="0.2">
      <c r="A58" s="30" t="s">
        <v>99</v>
      </c>
      <c r="B58" s="31">
        <v>24569</v>
      </c>
      <c r="C58" s="9">
        <v>0</v>
      </c>
      <c r="D58" s="15">
        <v>24569</v>
      </c>
    </row>
    <row r="59" spans="1:4" x14ac:dyDescent="0.2">
      <c r="A59" s="30" t="s">
        <v>100</v>
      </c>
      <c r="B59" s="31">
        <v>37801</v>
      </c>
      <c r="C59" s="9">
        <v>3977</v>
      </c>
      <c r="D59" s="15">
        <v>41778</v>
      </c>
    </row>
    <row r="60" spans="1:4" x14ac:dyDescent="0.2">
      <c r="A60" s="30" t="s">
        <v>109</v>
      </c>
      <c r="B60" s="31">
        <v>0</v>
      </c>
      <c r="C60" s="9">
        <v>225</v>
      </c>
      <c r="D60" s="15">
        <v>225</v>
      </c>
    </row>
    <row r="61" spans="1:4" x14ac:dyDescent="0.2">
      <c r="A61" s="30" t="s">
        <v>101</v>
      </c>
      <c r="B61" s="31">
        <v>67415</v>
      </c>
      <c r="C61" s="9">
        <v>107</v>
      </c>
      <c r="D61" s="15">
        <v>67522</v>
      </c>
    </row>
    <row r="62" spans="1:4" x14ac:dyDescent="0.2">
      <c r="A62" s="30" t="s">
        <v>446</v>
      </c>
      <c r="B62" s="31">
        <v>0</v>
      </c>
      <c r="C62" s="9">
        <v>60</v>
      </c>
      <c r="D62" s="15">
        <v>60</v>
      </c>
    </row>
    <row r="63" spans="1:4" ht="74.25" customHeight="1" x14ac:dyDescent="0.2">
      <c r="A63" s="7" t="s">
        <v>218</v>
      </c>
      <c r="B63" s="31">
        <f>SUM(B6:B56)</f>
        <v>2202365</v>
      </c>
      <c r="C63" s="31">
        <f>SUM(C6:C56)</f>
        <v>396784</v>
      </c>
      <c r="D63" s="31">
        <f>SUM(D6:D56)</f>
        <v>2599149</v>
      </c>
    </row>
    <row r="64" spans="1:4" ht="30" x14ac:dyDescent="0.2">
      <c r="A64" s="7" t="s">
        <v>219</v>
      </c>
      <c r="B64" s="31" t="s">
        <v>36</v>
      </c>
      <c r="C64" s="9" t="s">
        <v>36</v>
      </c>
      <c r="D64" s="15">
        <f>D65-D63</f>
        <v>-173984</v>
      </c>
    </row>
    <row r="65" spans="1:4" ht="30" x14ac:dyDescent="0.2">
      <c r="A65" s="7" t="s">
        <v>103</v>
      </c>
      <c r="B65" s="31" t="s">
        <v>36</v>
      </c>
      <c r="C65" s="9" t="s">
        <v>36</v>
      </c>
      <c r="D65" s="15">
        <f>SUM('8.6'!E5:H5,'8.6'!E11:H11,'8.6'!E14:H14,'8.6'!E23:H23)</f>
        <v>2425165</v>
      </c>
    </row>
    <row r="66" spans="1:4" x14ac:dyDescent="0.2">
      <c r="A66" s="7" t="s">
        <v>104</v>
      </c>
      <c r="B66" s="31" t="s">
        <v>36</v>
      </c>
      <c r="C66" s="9" t="s">
        <v>36</v>
      </c>
      <c r="D66" s="15">
        <f>'8.4'!D67-'8.4'!D65</f>
        <v>10779</v>
      </c>
    </row>
    <row r="67" spans="1:4" ht="30" x14ac:dyDescent="0.2">
      <c r="A67" s="7" t="s">
        <v>105</v>
      </c>
      <c r="B67" s="31" t="s">
        <v>36</v>
      </c>
      <c r="C67" s="9" t="s">
        <v>36</v>
      </c>
      <c r="D67" s="15">
        <f>SUM('8.6'!E32:H32)</f>
        <v>2435944</v>
      </c>
    </row>
  </sheetData>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1"/>
  <sheetViews>
    <sheetView workbookViewId="0">
      <pane ySplit="4" topLeftCell="A5" activePane="bottomLeft" state="frozen"/>
      <selection activeCell="B29" sqref="B29"/>
      <selection pane="bottomLeft" activeCell="B29" sqref="B29"/>
    </sheetView>
  </sheetViews>
  <sheetFormatPr defaultRowHeight="15" x14ac:dyDescent="0.2"/>
  <cols>
    <col min="1" max="1" width="36.21875" style="10" customWidth="1"/>
    <col min="2" max="2" width="13.109375" style="10" customWidth="1"/>
    <col min="3" max="3" width="13.6640625" style="10" customWidth="1"/>
    <col min="4" max="4" width="11.21875" style="10" customWidth="1"/>
    <col min="5" max="5" width="21" style="10" customWidth="1"/>
    <col min="6" max="6" width="24.33203125" style="10" customWidth="1"/>
    <col min="7" max="7" width="18.88671875" style="10" customWidth="1"/>
    <col min="8" max="8" width="14.44140625" style="10" customWidth="1"/>
    <col min="9" max="16384" width="8.88671875" style="10"/>
  </cols>
  <sheetData>
    <row r="1" spans="1:6" s="5" customFormat="1" ht="15.75" x14ac:dyDescent="0.25">
      <c r="A1" s="1" t="s">
        <v>463</v>
      </c>
      <c r="B1" s="2"/>
      <c r="C1" s="3"/>
      <c r="D1" s="4"/>
      <c r="E1" s="4"/>
      <c r="F1" s="2"/>
    </row>
    <row r="2" spans="1:6" s="5" customFormat="1" ht="15.75" x14ac:dyDescent="0.25">
      <c r="A2" s="2" t="s">
        <v>5</v>
      </c>
      <c r="B2" s="2"/>
      <c r="C2" s="3"/>
      <c r="D2" s="4"/>
      <c r="E2" s="4"/>
      <c r="F2" s="2"/>
    </row>
    <row r="3" spans="1:6" s="5" customFormat="1" ht="15.75" x14ac:dyDescent="0.25">
      <c r="A3" s="5" t="s">
        <v>40</v>
      </c>
      <c r="B3" s="2"/>
      <c r="C3" s="3"/>
      <c r="D3" s="4"/>
      <c r="E3" s="4"/>
      <c r="F3" s="2"/>
    </row>
    <row r="4" spans="1:6" ht="15.75" x14ac:dyDescent="0.25">
      <c r="A4" s="94" t="s">
        <v>210</v>
      </c>
      <c r="B4" s="32" t="s">
        <v>79</v>
      </c>
      <c r="C4" s="32" t="s">
        <v>80</v>
      </c>
      <c r="D4" s="32" t="s">
        <v>14</v>
      </c>
    </row>
    <row r="5" spans="1:6" x14ac:dyDescent="0.2">
      <c r="A5" s="30" t="s">
        <v>222</v>
      </c>
      <c r="B5" s="31">
        <v>320353</v>
      </c>
      <c r="C5" s="9">
        <v>298</v>
      </c>
      <c r="D5" s="15">
        <v>320651</v>
      </c>
    </row>
    <row r="6" spans="1:6" x14ac:dyDescent="0.2">
      <c r="A6" s="30" t="s">
        <v>223</v>
      </c>
      <c r="B6" s="31">
        <v>255785</v>
      </c>
      <c r="C6" s="9">
        <v>670</v>
      </c>
      <c r="D6" s="15">
        <v>256455</v>
      </c>
    </row>
    <row r="7" spans="1:6" x14ac:dyDescent="0.2">
      <c r="A7" s="7" t="s">
        <v>225</v>
      </c>
      <c r="B7" s="31">
        <v>128979</v>
      </c>
      <c r="C7" s="31">
        <v>19082</v>
      </c>
      <c r="D7" s="31">
        <v>148061</v>
      </c>
    </row>
    <row r="8" spans="1:6" ht="16.5" customHeight="1" x14ac:dyDescent="0.2">
      <c r="A8" s="7" t="s">
        <v>226</v>
      </c>
      <c r="B8" s="31">
        <v>120031</v>
      </c>
      <c r="C8" s="9">
        <v>1770</v>
      </c>
      <c r="D8" s="15">
        <v>121801</v>
      </c>
    </row>
    <row r="9" spans="1:6" x14ac:dyDescent="0.2">
      <c r="A9" s="7" t="s">
        <v>227</v>
      </c>
      <c r="B9" s="31">
        <v>89777</v>
      </c>
      <c r="C9" s="9">
        <v>2171</v>
      </c>
      <c r="D9" s="15">
        <v>91948</v>
      </c>
    </row>
    <row r="10" spans="1:6" x14ac:dyDescent="0.2">
      <c r="A10" s="7" t="s">
        <v>460</v>
      </c>
      <c r="B10" s="31">
        <v>66972</v>
      </c>
      <c r="C10" s="9">
        <v>4705</v>
      </c>
      <c r="D10" s="15">
        <v>71677</v>
      </c>
    </row>
    <row r="11" spans="1:6" x14ac:dyDescent="0.2">
      <c r="A11" s="7" t="s">
        <v>461</v>
      </c>
      <c r="B11" s="31">
        <v>69819</v>
      </c>
      <c r="C11" s="9">
        <v>0</v>
      </c>
      <c r="D11" s="15">
        <v>69819</v>
      </c>
    </row>
    <row r="12" spans="1:6" x14ac:dyDescent="0.2">
      <c r="A12" s="30" t="s">
        <v>224</v>
      </c>
      <c r="B12" s="31">
        <v>67415</v>
      </c>
      <c r="C12" s="9">
        <v>54</v>
      </c>
      <c r="D12" s="15">
        <v>67469</v>
      </c>
    </row>
    <row r="13" spans="1:6" x14ac:dyDescent="0.2">
      <c r="A13" s="30" t="s">
        <v>462</v>
      </c>
      <c r="B13" s="31">
        <v>61763</v>
      </c>
      <c r="C13" s="9">
        <v>523</v>
      </c>
      <c r="D13" s="15">
        <v>62286</v>
      </c>
    </row>
    <row r="14" spans="1:6" x14ac:dyDescent="0.2">
      <c r="A14" s="30" t="s">
        <v>228</v>
      </c>
      <c r="B14" s="31">
        <v>53245</v>
      </c>
      <c r="C14" s="9">
        <v>8564</v>
      </c>
      <c r="D14" s="15">
        <v>61809</v>
      </c>
    </row>
    <row r="22" spans="7:7" x14ac:dyDescent="0.2">
      <c r="G22" s="105"/>
    </row>
    <row r="23" spans="7:7" x14ac:dyDescent="0.2">
      <c r="G23" s="105"/>
    </row>
    <row r="24" spans="7:7" x14ac:dyDescent="0.2">
      <c r="G24" s="105"/>
    </row>
    <row r="25" spans="7:7" x14ac:dyDescent="0.2">
      <c r="G25" s="105"/>
    </row>
    <row r="26" spans="7:7" x14ac:dyDescent="0.2">
      <c r="G26" s="105"/>
    </row>
    <row r="27" spans="7:7" x14ac:dyDescent="0.2">
      <c r="G27" s="105"/>
    </row>
    <row r="28" spans="7:7" x14ac:dyDescent="0.2">
      <c r="G28" s="105"/>
    </row>
    <row r="29" spans="7:7" x14ac:dyDescent="0.2">
      <c r="G29" s="105"/>
    </row>
    <row r="30" spans="7:7" x14ac:dyDescent="0.2">
      <c r="G30" s="105"/>
    </row>
    <row r="31" spans="7:7" x14ac:dyDescent="0.2">
      <c r="G31" s="105"/>
    </row>
  </sheetData>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32"/>
  <sheetViews>
    <sheetView workbookViewId="0">
      <pane ySplit="4" topLeftCell="A5" activePane="bottomLeft" state="frozen"/>
      <selection activeCell="B29" sqref="B29"/>
      <selection pane="bottomLeft" activeCell="B29" sqref="B29"/>
    </sheetView>
  </sheetViews>
  <sheetFormatPr defaultRowHeight="15" x14ac:dyDescent="0.2"/>
  <cols>
    <col min="1" max="1" width="36.21875" style="10" customWidth="1"/>
    <col min="2" max="2" width="13.109375" style="10" customWidth="1"/>
    <col min="3" max="3" width="13.6640625" style="10" customWidth="1"/>
    <col min="4" max="4" width="15.6640625" style="10" customWidth="1"/>
    <col min="5" max="5" width="14.21875" style="10" customWidth="1"/>
    <col min="6" max="6" width="18.88671875" style="10" customWidth="1"/>
    <col min="7" max="7" width="14.44140625" style="10" customWidth="1"/>
    <col min="8" max="8" width="11.44140625" style="10" customWidth="1"/>
    <col min="9" max="9" width="14.109375" style="10" customWidth="1"/>
    <col min="10" max="16384" width="8.88671875" style="10"/>
  </cols>
  <sheetData>
    <row r="1" spans="1:9" s="5" customFormat="1" ht="15.75" x14ac:dyDescent="0.25">
      <c r="A1" s="1" t="s">
        <v>464</v>
      </c>
      <c r="B1" s="2"/>
      <c r="C1" s="3"/>
      <c r="D1" s="4"/>
      <c r="E1" s="2"/>
    </row>
    <row r="2" spans="1:9" s="5" customFormat="1" ht="15.75" x14ac:dyDescent="0.25">
      <c r="A2" s="2" t="s">
        <v>5</v>
      </c>
      <c r="B2" s="2"/>
      <c r="C2" s="3"/>
      <c r="D2" s="4"/>
      <c r="E2" s="2"/>
    </row>
    <row r="3" spans="1:9" s="5" customFormat="1" ht="15.75" x14ac:dyDescent="0.25">
      <c r="A3" s="5" t="s">
        <v>40</v>
      </c>
      <c r="B3" s="2"/>
      <c r="C3" s="3"/>
      <c r="D3" s="4"/>
      <c r="E3" s="2"/>
    </row>
    <row r="4" spans="1:9" ht="47.25" x14ac:dyDescent="0.25">
      <c r="A4" s="94" t="s">
        <v>210</v>
      </c>
      <c r="B4" s="32" t="s">
        <v>236</v>
      </c>
      <c r="C4" s="32" t="s">
        <v>235</v>
      </c>
      <c r="D4" s="32" t="s">
        <v>230</v>
      </c>
      <c r="E4" s="32" t="s">
        <v>231</v>
      </c>
      <c r="F4" s="32" t="s">
        <v>232</v>
      </c>
      <c r="G4" s="32" t="s">
        <v>233</v>
      </c>
      <c r="H4" s="32" t="s">
        <v>234</v>
      </c>
      <c r="I4" s="32" t="s">
        <v>14</v>
      </c>
    </row>
    <row r="5" spans="1:9" x14ac:dyDescent="0.2">
      <c r="A5" s="30" t="s">
        <v>45</v>
      </c>
      <c r="B5" s="57">
        <v>106371</v>
      </c>
      <c r="C5" s="57">
        <v>473603</v>
      </c>
      <c r="D5" s="57">
        <v>321890</v>
      </c>
      <c r="E5" s="57">
        <v>4190</v>
      </c>
      <c r="F5" s="57">
        <v>171235</v>
      </c>
      <c r="G5" s="57">
        <v>0</v>
      </c>
      <c r="H5" s="57">
        <v>38</v>
      </c>
      <c r="I5" s="57">
        <f t="shared" ref="I5:I7" si="0">SUM(B5:H5)</f>
        <v>1077327</v>
      </c>
    </row>
    <row r="6" spans="1:9" x14ac:dyDescent="0.2">
      <c r="A6" s="30" t="s">
        <v>46</v>
      </c>
      <c r="B6" s="57">
        <v>9954</v>
      </c>
      <c r="C6" s="57">
        <v>0</v>
      </c>
      <c r="D6" s="57">
        <v>0</v>
      </c>
      <c r="E6" s="57">
        <v>0</v>
      </c>
      <c r="F6" s="57">
        <v>0</v>
      </c>
      <c r="G6" s="57">
        <v>0</v>
      </c>
      <c r="H6" s="57">
        <v>0</v>
      </c>
      <c r="I6" s="57">
        <f t="shared" si="0"/>
        <v>9954</v>
      </c>
    </row>
    <row r="7" spans="1:9" x14ac:dyDescent="0.2">
      <c r="A7" s="7" t="s">
        <v>47</v>
      </c>
      <c r="B7" s="57">
        <v>20346</v>
      </c>
      <c r="C7" s="57">
        <v>0</v>
      </c>
      <c r="D7" s="57">
        <v>0</v>
      </c>
      <c r="E7" s="57">
        <v>0</v>
      </c>
      <c r="F7" s="57">
        <v>0</v>
      </c>
      <c r="G7" s="57">
        <v>0</v>
      </c>
      <c r="H7" s="57">
        <v>0</v>
      </c>
      <c r="I7" s="57">
        <f t="shared" si="0"/>
        <v>20346</v>
      </c>
    </row>
    <row r="8" spans="1:9" ht="16.5" customHeight="1" x14ac:dyDescent="0.2">
      <c r="A8" s="7" t="s">
        <v>48</v>
      </c>
      <c r="B8" s="57">
        <v>2881</v>
      </c>
      <c r="C8" s="57">
        <v>0</v>
      </c>
      <c r="D8" s="57">
        <v>0</v>
      </c>
      <c r="E8" s="57">
        <v>0</v>
      </c>
      <c r="F8" s="57">
        <v>0</v>
      </c>
      <c r="G8" s="57">
        <v>0</v>
      </c>
      <c r="H8" s="57">
        <v>0</v>
      </c>
      <c r="I8" s="57">
        <f>SUM(B8:H8)</f>
        <v>2881</v>
      </c>
    </row>
    <row r="9" spans="1:9" x14ac:dyDescent="0.2">
      <c r="A9" s="7" t="s">
        <v>49</v>
      </c>
      <c r="B9" s="57">
        <v>0</v>
      </c>
      <c r="C9" s="57">
        <v>19201</v>
      </c>
      <c r="D9" s="57">
        <v>0</v>
      </c>
      <c r="E9" s="57">
        <v>9</v>
      </c>
      <c r="F9" s="57">
        <v>13</v>
      </c>
      <c r="G9" s="57">
        <v>0</v>
      </c>
      <c r="H9" s="57">
        <v>0</v>
      </c>
      <c r="I9" s="57">
        <f t="shared" ref="I9:I31" si="1">SUM(B9:H9)</f>
        <v>19223</v>
      </c>
    </row>
    <row r="10" spans="1:9" x14ac:dyDescent="0.2">
      <c r="A10" s="7" t="s">
        <v>239</v>
      </c>
      <c r="B10" s="57">
        <v>296</v>
      </c>
      <c r="C10" s="57">
        <v>0</v>
      </c>
      <c r="D10" s="57">
        <v>0</v>
      </c>
      <c r="E10" s="57">
        <v>0</v>
      </c>
      <c r="F10" s="57">
        <v>0</v>
      </c>
      <c r="G10" s="57">
        <v>0</v>
      </c>
      <c r="H10" s="57">
        <v>0</v>
      </c>
      <c r="I10" s="57">
        <f t="shared" si="1"/>
        <v>296</v>
      </c>
    </row>
    <row r="11" spans="1:9" x14ac:dyDescent="0.2">
      <c r="A11" s="7" t="s">
        <v>50</v>
      </c>
      <c r="B11" s="57">
        <v>43258</v>
      </c>
      <c r="C11" s="57">
        <v>1467027</v>
      </c>
      <c r="D11" s="57">
        <v>0</v>
      </c>
      <c r="E11" s="57">
        <v>172133</v>
      </c>
      <c r="F11" s="57">
        <v>1311720</v>
      </c>
      <c r="G11" s="57">
        <v>24</v>
      </c>
      <c r="H11" s="57">
        <v>27998</v>
      </c>
      <c r="I11" s="57">
        <f>SUM(B11:H11)</f>
        <v>3022160</v>
      </c>
    </row>
    <row r="12" spans="1:9" x14ac:dyDescent="0.2">
      <c r="A12" s="30" t="s">
        <v>240</v>
      </c>
      <c r="B12" s="57">
        <v>1442</v>
      </c>
      <c r="C12" s="57">
        <v>0</v>
      </c>
      <c r="D12" s="57">
        <v>0</v>
      </c>
      <c r="E12" s="57">
        <v>0</v>
      </c>
      <c r="F12" s="57">
        <v>0</v>
      </c>
      <c r="G12" s="57">
        <v>0</v>
      </c>
      <c r="H12" s="57">
        <v>0</v>
      </c>
      <c r="I12" s="57">
        <f t="shared" si="1"/>
        <v>1442</v>
      </c>
    </row>
    <row r="13" spans="1:9" x14ac:dyDescent="0.2">
      <c r="A13" s="30" t="s">
        <v>241</v>
      </c>
      <c r="B13" s="57">
        <v>858</v>
      </c>
      <c r="C13" s="57">
        <v>0</v>
      </c>
      <c r="D13" s="57">
        <v>0</v>
      </c>
      <c r="E13" s="57">
        <v>0</v>
      </c>
      <c r="F13" s="57">
        <v>0</v>
      </c>
      <c r="G13" s="57">
        <v>0</v>
      </c>
      <c r="H13" s="57">
        <v>0</v>
      </c>
      <c r="I13" s="57">
        <f t="shared" si="1"/>
        <v>858</v>
      </c>
    </row>
    <row r="14" spans="1:9" x14ac:dyDescent="0.2">
      <c r="A14" s="30" t="s">
        <v>51</v>
      </c>
      <c r="B14" s="57">
        <v>103923</v>
      </c>
      <c r="C14" s="57">
        <v>1302672</v>
      </c>
      <c r="D14" s="57">
        <v>0</v>
      </c>
      <c r="E14" s="57">
        <v>96455</v>
      </c>
      <c r="F14" s="57">
        <v>494059</v>
      </c>
      <c r="G14" s="57">
        <v>1034</v>
      </c>
      <c r="H14" s="57">
        <v>68865</v>
      </c>
      <c r="I14" s="57">
        <f t="shared" si="1"/>
        <v>2067008</v>
      </c>
    </row>
    <row r="15" spans="1:9" x14ac:dyDescent="0.2">
      <c r="A15" s="30" t="s">
        <v>53</v>
      </c>
      <c r="B15" s="57">
        <v>21792</v>
      </c>
      <c r="C15" s="57">
        <v>324504</v>
      </c>
      <c r="D15" s="57">
        <v>0</v>
      </c>
      <c r="E15" s="57">
        <v>0</v>
      </c>
      <c r="F15" s="57">
        <v>10757</v>
      </c>
      <c r="G15" s="57">
        <v>0</v>
      </c>
      <c r="H15" s="57">
        <v>0</v>
      </c>
      <c r="I15" s="57">
        <f t="shared" si="1"/>
        <v>357053</v>
      </c>
    </row>
    <row r="16" spans="1:9" x14ac:dyDescent="0.2">
      <c r="A16" s="30" t="s">
        <v>54</v>
      </c>
      <c r="B16" s="57">
        <v>12777</v>
      </c>
      <c r="C16" s="57">
        <v>57</v>
      </c>
      <c r="D16" s="57">
        <v>0</v>
      </c>
      <c r="E16" s="57">
        <v>0</v>
      </c>
      <c r="F16" s="57">
        <v>0</v>
      </c>
      <c r="G16" s="57">
        <v>0</v>
      </c>
      <c r="H16" s="57">
        <v>0</v>
      </c>
      <c r="I16" s="57">
        <f t="shared" si="1"/>
        <v>12834</v>
      </c>
    </row>
    <row r="17" spans="1:9" x14ac:dyDescent="0.2">
      <c r="A17" s="30" t="s">
        <v>55</v>
      </c>
      <c r="B17" s="57">
        <v>82113</v>
      </c>
      <c r="C17" s="57">
        <v>0</v>
      </c>
      <c r="D17" s="57">
        <v>76</v>
      </c>
      <c r="E17" s="57">
        <v>0</v>
      </c>
      <c r="F17" s="57">
        <v>0</v>
      </c>
      <c r="G17" s="57">
        <v>0</v>
      </c>
      <c r="H17" s="57">
        <v>0</v>
      </c>
      <c r="I17" s="57">
        <f t="shared" si="1"/>
        <v>82189</v>
      </c>
    </row>
    <row r="18" spans="1:9" x14ac:dyDescent="0.2">
      <c r="A18" s="30" t="s">
        <v>56</v>
      </c>
      <c r="B18" s="57">
        <v>2300</v>
      </c>
      <c r="C18" s="57">
        <v>0</v>
      </c>
      <c r="D18" s="57">
        <v>0</v>
      </c>
      <c r="E18" s="57">
        <v>0</v>
      </c>
      <c r="F18" s="57">
        <v>0</v>
      </c>
      <c r="G18" s="57">
        <v>0</v>
      </c>
      <c r="H18" s="57">
        <v>0</v>
      </c>
      <c r="I18" s="57">
        <f>SUM(B18:H18)</f>
        <v>2300</v>
      </c>
    </row>
    <row r="19" spans="1:9" x14ac:dyDescent="0.2">
      <c r="A19" s="30" t="s">
        <v>242</v>
      </c>
      <c r="B19" s="57">
        <v>5023</v>
      </c>
      <c r="C19" s="57">
        <v>0</v>
      </c>
      <c r="D19" s="57">
        <v>0</v>
      </c>
      <c r="E19" s="57">
        <v>0</v>
      </c>
      <c r="F19" s="57">
        <v>0</v>
      </c>
      <c r="G19" s="57">
        <v>0</v>
      </c>
      <c r="H19" s="57">
        <v>0</v>
      </c>
      <c r="I19" s="57">
        <f t="shared" si="1"/>
        <v>5023</v>
      </c>
    </row>
    <row r="20" spans="1:9" x14ac:dyDescent="0.2">
      <c r="A20" s="30" t="s">
        <v>243</v>
      </c>
      <c r="B20" s="57">
        <v>187</v>
      </c>
      <c r="C20" s="57">
        <v>0</v>
      </c>
      <c r="D20" s="57">
        <v>0</v>
      </c>
      <c r="E20" s="57">
        <v>0</v>
      </c>
      <c r="F20" s="57">
        <v>0</v>
      </c>
      <c r="G20" s="57">
        <v>0</v>
      </c>
      <c r="H20" s="57">
        <v>0</v>
      </c>
      <c r="I20" s="57">
        <f t="shared" si="1"/>
        <v>187</v>
      </c>
    </row>
    <row r="21" spans="1:9" x14ac:dyDescent="0.2">
      <c r="A21" s="30" t="s">
        <v>244</v>
      </c>
      <c r="B21" s="57">
        <v>0</v>
      </c>
      <c r="C21" s="57">
        <v>0</v>
      </c>
      <c r="D21" s="57">
        <v>0</v>
      </c>
      <c r="E21" s="57">
        <v>0</v>
      </c>
      <c r="F21" s="57">
        <v>0</v>
      </c>
      <c r="G21" s="57">
        <v>0</v>
      </c>
      <c r="H21" s="57">
        <v>0</v>
      </c>
      <c r="I21" s="57">
        <f t="shared" si="1"/>
        <v>0</v>
      </c>
    </row>
    <row r="22" spans="1:9" x14ac:dyDescent="0.2">
      <c r="A22" s="30" t="s">
        <v>245</v>
      </c>
      <c r="B22" s="57">
        <v>3950</v>
      </c>
      <c r="C22" s="57">
        <v>0</v>
      </c>
      <c r="D22" s="57">
        <v>0</v>
      </c>
      <c r="E22" s="57">
        <v>0</v>
      </c>
      <c r="F22" s="57">
        <v>0</v>
      </c>
      <c r="G22" s="57">
        <v>0</v>
      </c>
      <c r="H22" s="57">
        <v>0</v>
      </c>
      <c r="I22" s="57">
        <f t="shared" si="1"/>
        <v>3950</v>
      </c>
    </row>
    <row r="23" spans="1:9" x14ac:dyDescent="0.2">
      <c r="A23" s="30" t="s">
        <v>52</v>
      </c>
      <c r="B23" s="57">
        <v>54</v>
      </c>
      <c r="C23" s="57">
        <v>50</v>
      </c>
      <c r="D23" s="57">
        <v>0</v>
      </c>
      <c r="E23" s="57">
        <v>0</v>
      </c>
      <c r="F23" s="57">
        <v>77414</v>
      </c>
      <c r="G23" s="57">
        <v>0</v>
      </c>
      <c r="H23" s="57">
        <v>0</v>
      </c>
      <c r="I23" s="57">
        <f t="shared" si="1"/>
        <v>77518</v>
      </c>
    </row>
    <row r="24" spans="1:9" x14ac:dyDescent="0.2">
      <c r="A24" s="30" t="s">
        <v>246</v>
      </c>
      <c r="B24" s="57">
        <v>2550</v>
      </c>
      <c r="C24" s="57">
        <v>0</v>
      </c>
      <c r="D24" s="57">
        <v>0</v>
      </c>
      <c r="E24" s="57">
        <v>0</v>
      </c>
      <c r="F24" s="57">
        <v>0</v>
      </c>
      <c r="G24" s="57">
        <v>0</v>
      </c>
      <c r="H24" s="57">
        <v>0</v>
      </c>
      <c r="I24" s="57">
        <f t="shared" si="1"/>
        <v>2550</v>
      </c>
    </row>
    <row r="25" spans="1:9" x14ac:dyDescent="0.2">
      <c r="A25" s="30" t="s">
        <v>57</v>
      </c>
      <c r="B25" s="57">
        <v>0</v>
      </c>
      <c r="C25" s="57">
        <v>0</v>
      </c>
      <c r="D25" s="57">
        <v>0</v>
      </c>
      <c r="E25" s="57">
        <v>0</v>
      </c>
      <c r="F25" s="57">
        <v>0</v>
      </c>
      <c r="G25" s="57">
        <v>0</v>
      </c>
      <c r="H25" s="57">
        <v>0</v>
      </c>
      <c r="I25" s="57">
        <f t="shared" si="1"/>
        <v>0</v>
      </c>
    </row>
    <row r="26" spans="1:9" x14ac:dyDescent="0.2">
      <c r="A26" s="30" t="s">
        <v>58</v>
      </c>
      <c r="B26" s="57">
        <v>65325</v>
      </c>
      <c r="C26" s="57">
        <v>0</v>
      </c>
      <c r="D26" s="57">
        <v>0</v>
      </c>
      <c r="E26" s="57">
        <v>0</v>
      </c>
      <c r="F26" s="57">
        <v>0</v>
      </c>
      <c r="G26" s="57">
        <v>0</v>
      </c>
      <c r="H26" s="57">
        <v>0</v>
      </c>
      <c r="I26" s="57">
        <f t="shared" si="1"/>
        <v>65325</v>
      </c>
    </row>
    <row r="27" spans="1:9" x14ac:dyDescent="0.2">
      <c r="A27" s="30" t="s">
        <v>247</v>
      </c>
      <c r="B27" s="57">
        <v>2611</v>
      </c>
      <c r="C27" s="57">
        <v>0</v>
      </c>
      <c r="D27" s="57">
        <v>0</v>
      </c>
      <c r="E27" s="57">
        <v>0</v>
      </c>
      <c r="F27" s="57">
        <v>0</v>
      </c>
      <c r="G27" s="57">
        <v>0</v>
      </c>
      <c r="H27" s="57">
        <v>0</v>
      </c>
      <c r="I27" s="57">
        <f t="shared" si="1"/>
        <v>2611</v>
      </c>
    </row>
    <row r="28" spans="1:9" x14ac:dyDescent="0.2">
      <c r="A28" s="30" t="s">
        <v>59</v>
      </c>
      <c r="B28" s="57">
        <v>113505</v>
      </c>
      <c r="C28" s="57">
        <v>5231</v>
      </c>
      <c r="D28" s="57">
        <v>67292</v>
      </c>
      <c r="E28" s="57">
        <v>0</v>
      </c>
      <c r="F28" s="57">
        <v>0</v>
      </c>
      <c r="G28" s="57">
        <v>0</v>
      </c>
      <c r="H28" s="57">
        <v>0</v>
      </c>
      <c r="I28" s="57">
        <f t="shared" si="1"/>
        <v>186028</v>
      </c>
    </row>
    <row r="29" spans="1:9" x14ac:dyDescent="0.2">
      <c r="A29" s="30" t="s">
        <v>60</v>
      </c>
      <c r="B29" s="57">
        <v>8218</v>
      </c>
      <c r="C29" s="57">
        <v>172</v>
      </c>
      <c r="D29" s="57">
        <v>0</v>
      </c>
      <c r="E29" s="57">
        <v>0</v>
      </c>
      <c r="F29" s="57">
        <v>0</v>
      </c>
      <c r="G29" s="57">
        <v>0</v>
      </c>
      <c r="H29" s="57">
        <v>0</v>
      </c>
      <c r="I29" s="57">
        <f t="shared" si="1"/>
        <v>8390</v>
      </c>
    </row>
    <row r="30" spans="1:9" x14ac:dyDescent="0.2">
      <c r="A30" s="30" t="s">
        <v>248</v>
      </c>
      <c r="B30" s="57">
        <v>2782</v>
      </c>
      <c r="C30" s="57">
        <v>0</v>
      </c>
      <c r="D30" s="57">
        <v>0</v>
      </c>
      <c r="E30" s="57">
        <v>0</v>
      </c>
      <c r="F30" s="57">
        <v>0</v>
      </c>
      <c r="G30" s="57">
        <v>0</v>
      </c>
      <c r="H30" s="57">
        <v>0</v>
      </c>
      <c r="I30" s="57">
        <f t="shared" si="1"/>
        <v>2782</v>
      </c>
    </row>
    <row r="31" spans="1:9" x14ac:dyDescent="0.2">
      <c r="A31" s="30" t="s">
        <v>62</v>
      </c>
      <c r="B31" s="57">
        <v>0</v>
      </c>
      <c r="C31" s="57">
        <v>0</v>
      </c>
      <c r="D31" s="57">
        <v>0</v>
      </c>
      <c r="E31" s="57">
        <v>0</v>
      </c>
      <c r="F31" s="57">
        <v>0</v>
      </c>
      <c r="G31" s="57">
        <v>0</v>
      </c>
      <c r="H31" s="57">
        <v>0</v>
      </c>
      <c r="I31" s="57">
        <f t="shared" si="1"/>
        <v>0</v>
      </c>
    </row>
    <row r="32" spans="1:9" x14ac:dyDescent="0.2">
      <c r="A32" s="30" t="s">
        <v>14</v>
      </c>
      <c r="B32" s="104">
        <f t="shared" ref="B32:C32" si="2">SUM(B5:B31)</f>
        <v>612516</v>
      </c>
      <c r="C32" s="104">
        <f t="shared" si="2"/>
        <v>3592517</v>
      </c>
      <c r="D32" s="104">
        <f>SUM(D5:D31)</f>
        <v>389258</v>
      </c>
      <c r="E32" s="104">
        <f t="shared" ref="E32" si="3">SUM(E5:E31)</f>
        <v>272787</v>
      </c>
      <c r="F32" s="104">
        <f t="shared" ref="F32:G32" si="4">SUM(F5:F31)</f>
        <v>2065198</v>
      </c>
      <c r="G32" s="104">
        <f t="shared" si="4"/>
        <v>1058</v>
      </c>
      <c r="H32" s="104">
        <f t="shared" ref="H32" si="5">SUM(H5:H31)</f>
        <v>96901</v>
      </c>
      <c r="I32" s="104">
        <f t="shared" ref="I32" si="6">SUM(I5:I31)</f>
        <v>7030235</v>
      </c>
    </row>
  </sheetData>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2"/>
  <sheetViews>
    <sheetView workbookViewId="0">
      <pane ySplit="4" topLeftCell="A5" activePane="bottomLeft" state="frozen"/>
      <selection activeCell="B29" sqref="B29"/>
      <selection pane="bottomLeft" activeCell="B29" sqref="B29"/>
    </sheetView>
  </sheetViews>
  <sheetFormatPr defaultRowHeight="15" x14ac:dyDescent="0.2"/>
  <cols>
    <col min="1" max="1" width="36.21875" style="10" customWidth="1"/>
    <col min="2" max="2" width="13.109375" style="10" customWidth="1"/>
    <col min="3" max="3" width="13.6640625" style="10" customWidth="1"/>
    <col min="4" max="4" width="15.6640625" style="10" customWidth="1"/>
    <col min="5" max="5" width="14.21875" style="10" customWidth="1"/>
    <col min="6" max="6" width="13.77734375" style="10" customWidth="1"/>
    <col min="7" max="7" width="12.44140625" style="10" customWidth="1"/>
    <col min="8" max="8" width="11.44140625" style="10" customWidth="1"/>
    <col min="9" max="16384" width="8.88671875" style="10"/>
  </cols>
  <sheetData>
    <row r="1" spans="1:8" s="5" customFormat="1" ht="15.75" x14ac:dyDescent="0.25">
      <c r="A1" s="1" t="s">
        <v>465</v>
      </c>
      <c r="B1" s="2"/>
      <c r="C1" s="3"/>
      <c r="D1" s="4"/>
      <c r="E1" s="2"/>
    </row>
    <row r="2" spans="1:8" s="5" customFormat="1" ht="15.75" x14ac:dyDescent="0.25">
      <c r="A2" s="2" t="s">
        <v>5</v>
      </c>
      <c r="B2" s="2"/>
      <c r="C2" s="3"/>
      <c r="D2" s="4"/>
      <c r="E2" s="2"/>
    </row>
    <row r="3" spans="1:8" s="5" customFormat="1" ht="15.75" x14ac:dyDescent="0.25">
      <c r="A3" s="5" t="s">
        <v>40</v>
      </c>
      <c r="B3" s="2"/>
      <c r="C3" s="3"/>
      <c r="D3" s="4"/>
      <c r="E3" s="2"/>
    </row>
    <row r="4" spans="1:8" s="18" customFormat="1" ht="47.25" x14ac:dyDescent="0.25">
      <c r="A4" s="94" t="s">
        <v>210</v>
      </c>
      <c r="B4" s="58" t="s">
        <v>253</v>
      </c>
      <c r="C4" s="58" t="s">
        <v>254</v>
      </c>
      <c r="D4" s="58" t="s">
        <v>255</v>
      </c>
      <c r="E4" s="58" t="s">
        <v>257</v>
      </c>
      <c r="F4" s="58" t="s">
        <v>258</v>
      </c>
      <c r="G4" s="58" t="s">
        <v>259</v>
      </c>
      <c r="H4" s="32" t="s">
        <v>262</v>
      </c>
    </row>
    <row r="5" spans="1:8" x14ac:dyDescent="0.2">
      <c r="A5" s="30" t="s">
        <v>45</v>
      </c>
      <c r="B5" s="59">
        <v>162073</v>
      </c>
      <c r="C5" s="59">
        <v>335492</v>
      </c>
      <c r="D5" s="60">
        <v>497565</v>
      </c>
      <c r="E5" s="59">
        <v>543116</v>
      </c>
      <c r="F5" s="59">
        <v>34958</v>
      </c>
      <c r="G5" s="57">
        <v>578074</v>
      </c>
      <c r="H5" s="57">
        <v>1075639</v>
      </c>
    </row>
    <row r="6" spans="1:8" x14ac:dyDescent="0.2">
      <c r="A6" s="30" t="s">
        <v>46</v>
      </c>
      <c r="B6" s="57">
        <v>0</v>
      </c>
      <c r="C6" s="57">
        <v>0</v>
      </c>
      <c r="D6" s="57">
        <v>0</v>
      </c>
      <c r="E6" s="59">
        <v>9954</v>
      </c>
      <c r="F6" s="57">
        <v>0</v>
      </c>
      <c r="G6" s="57">
        <v>9954</v>
      </c>
      <c r="H6" s="57">
        <v>9954</v>
      </c>
    </row>
    <row r="7" spans="1:8" x14ac:dyDescent="0.2">
      <c r="A7" s="7" t="s">
        <v>47</v>
      </c>
      <c r="B7" s="57">
        <v>0</v>
      </c>
      <c r="C7" s="57">
        <v>0</v>
      </c>
      <c r="D7" s="57">
        <v>0</v>
      </c>
      <c r="E7" s="59">
        <v>20320</v>
      </c>
      <c r="F7" s="57">
        <v>0</v>
      </c>
      <c r="G7" s="57">
        <v>20320</v>
      </c>
      <c r="H7" s="57">
        <v>20320</v>
      </c>
    </row>
    <row r="8" spans="1:8" ht="16.5" customHeight="1" x14ac:dyDescent="0.2">
      <c r="A8" s="7" t="s">
        <v>48</v>
      </c>
      <c r="B8" s="57">
        <v>0</v>
      </c>
      <c r="C8" s="57">
        <v>0</v>
      </c>
      <c r="D8" s="57">
        <v>0</v>
      </c>
      <c r="E8" s="59">
        <v>2881</v>
      </c>
      <c r="F8" s="57">
        <v>0</v>
      </c>
      <c r="G8" s="57">
        <v>2881</v>
      </c>
      <c r="H8" s="57">
        <v>2881</v>
      </c>
    </row>
    <row r="9" spans="1:8" x14ac:dyDescent="0.2">
      <c r="A9" s="7" t="s">
        <v>49</v>
      </c>
      <c r="B9" s="57">
        <v>0</v>
      </c>
      <c r="C9" s="59">
        <v>94</v>
      </c>
      <c r="D9" s="60">
        <v>94</v>
      </c>
      <c r="E9" s="59">
        <v>19155</v>
      </c>
      <c r="F9" s="59">
        <v>409</v>
      </c>
      <c r="G9" s="57">
        <v>19564</v>
      </c>
      <c r="H9" s="57">
        <v>19658</v>
      </c>
    </row>
    <row r="10" spans="1:8" x14ac:dyDescent="0.2">
      <c r="A10" s="7" t="s">
        <v>50</v>
      </c>
      <c r="B10" s="59">
        <v>1496890</v>
      </c>
      <c r="C10" s="59">
        <v>15009</v>
      </c>
      <c r="D10" s="60">
        <v>1511899</v>
      </c>
      <c r="E10" s="59">
        <v>1508215</v>
      </c>
      <c r="F10" s="59">
        <v>3500</v>
      </c>
      <c r="G10" s="57">
        <v>1511715</v>
      </c>
      <c r="H10" s="57">
        <v>3023614</v>
      </c>
    </row>
    <row r="11" spans="1:8" x14ac:dyDescent="0.2">
      <c r="A11" s="7" t="s">
        <v>51</v>
      </c>
      <c r="B11" s="59">
        <v>608489</v>
      </c>
      <c r="C11" s="59">
        <v>51924</v>
      </c>
      <c r="D11" s="60">
        <v>660413</v>
      </c>
      <c r="E11" s="59">
        <v>1408427</v>
      </c>
      <c r="F11" s="59">
        <v>2168</v>
      </c>
      <c r="G11" s="57">
        <v>1410595</v>
      </c>
      <c r="H11" s="57">
        <v>2071008</v>
      </c>
    </row>
    <row r="12" spans="1:8" x14ac:dyDescent="0.2">
      <c r="A12" s="30" t="s">
        <v>52</v>
      </c>
      <c r="B12" s="59">
        <v>77268</v>
      </c>
      <c r="C12" s="59">
        <v>508</v>
      </c>
      <c r="D12" s="60">
        <v>77776</v>
      </c>
      <c r="E12" s="59">
        <v>31</v>
      </c>
      <c r="F12" s="57">
        <v>0</v>
      </c>
      <c r="G12" s="57">
        <v>31</v>
      </c>
      <c r="H12" s="57">
        <v>77807</v>
      </c>
    </row>
    <row r="13" spans="1:8" x14ac:dyDescent="0.2">
      <c r="A13" s="30" t="s">
        <v>53</v>
      </c>
      <c r="B13" s="59">
        <v>10757</v>
      </c>
      <c r="C13" s="59">
        <v>0</v>
      </c>
      <c r="D13" s="60">
        <v>10757</v>
      </c>
      <c r="E13" s="59">
        <v>346044</v>
      </c>
      <c r="F13" s="57">
        <v>340</v>
      </c>
      <c r="G13" s="57">
        <v>346384</v>
      </c>
      <c r="H13" s="57">
        <v>357141</v>
      </c>
    </row>
    <row r="14" spans="1:8" x14ac:dyDescent="0.2">
      <c r="A14" s="30" t="s">
        <v>54</v>
      </c>
      <c r="B14" s="57">
        <v>0</v>
      </c>
      <c r="C14" s="57">
        <v>0</v>
      </c>
      <c r="D14" s="57">
        <v>0</v>
      </c>
      <c r="E14" s="59">
        <v>12761</v>
      </c>
      <c r="F14" s="57">
        <v>0</v>
      </c>
      <c r="G14" s="57">
        <v>12761</v>
      </c>
      <c r="H14" s="57">
        <v>12761</v>
      </c>
    </row>
    <row r="15" spans="1:8" x14ac:dyDescent="0.2">
      <c r="A15" s="30" t="s">
        <v>55</v>
      </c>
      <c r="B15" s="57">
        <v>0</v>
      </c>
      <c r="C15" s="59">
        <v>76</v>
      </c>
      <c r="D15" s="60">
        <v>76</v>
      </c>
      <c r="E15" s="59">
        <v>75123</v>
      </c>
      <c r="F15" s="59">
        <v>578</v>
      </c>
      <c r="G15" s="57">
        <v>75701</v>
      </c>
      <c r="H15" s="57">
        <v>75777</v>
      </c>
    </row>
    <row r="16" spans="1:8" x14ac:dyDescent="0.2">
      <c r="A16" s="30" t="s">
        <v>56</v>
      </c>
      <c r="B16" s="57">
        <v>0</v>
      </c>
      <c r="C16" s="57">
        <v>0</v>
      </c>
      <c r="D16" s="57">
        <v>0</v>
      </c>
      <c r="E16" s="59">
        <v>2300</v>
      </c>
      <c r="F16" s="57">
        <v>0</v>
      </c>
      <c r="G16" s="57">
        <v>2300</v>
      </c>
      <c r="H16" s="57">
        <v>2300</v>
      </c>
    </row>
    <row r="17" spans="1:8" x14ac:dyDescent="0.2">
      <c r="A17" s="30" t="s">
        <v>57</v>
      </c>
      <c r="B17" s="57">
        <v>0</v>
      </c>
      <c r="C17" s="59">
        <v>0</v>
      </c>
      <c r="D17" s="60">
        <v>0</v>
      </c>
      <c r="E17" s="57">
        <v>0</v>
      </c>
      <c r="F17" s="59">
        <v>0</v>
      </c>
      <c r="G17" s="57">
        <v>0</v>
      </c>
      <c r="H17" s="57">
        <v>0</v>
      </c>
    </row>
    <row r="18" spans="1:8" x14ac:dyDescent="0.2">
      <c r="A18" s="30" t="s">
        <v>58</v>
      </c>
      <c r="B18" s="57">
        <v>0</v>
      </c>
      <c r="C18" s="57">
        <v>2</v>
      </c>
      <c r="D18" s="57">
        <v>2</v>
      </c>
      <c r="E18" s="59">
        <v>60705</v>
      </c>
      <c r="F18" s="61">
        <v>77</v>
      </c>
      <c r="G18" s="57">
        <v>60782</v>
      </c>
      <c r="H18" s="57">
        <v>60784</v>
      </c>
    </row>
    <row r="19" spans="1:8" x14ac:dyDescent="0.2">
      <c r="A19" s="30" t="s">
        <v>59</v>
      </c>
      <c r="B19" s="61">
        <v>0</v>
      </c>
      <c r="C19" s="59">
        <v>67294</v>
      </c>
      <c r="D19" s="60">
        <v>67294</v>
      </c>
      <c r="E19" s="59">
        <v>76518</v>
      </c>
      <c r="F19" s="59">
        <v>38508</v>
      </c>
      <c r="G19" s="57">
        <v>115026</v>
      </c>
      <c r="H19" s="57">
        <v>182320</v>
      </c>
    </row>
    <row r="20" spans="1:8" x14ac:dyDescent="0.2">
      <c r="A20" s="30" t="s">
        <v>60</v>
      </c>
      <c r="B20" s="57">
        <v>0</v>
      </c>
      <c r="C20" s="57">
        <v>0</v>
      </c>
      <c r="D20" s="57">
        <v>0</v>
      </c>
      <c r="E20" s="59">
        <v>8196</v>
      </c>
      <c r="F20" s="57">
        <v>0</v>
      </c>
      <c r="G20" s="57">
        <v>8196</v>
      </c>
      <c r="H20" s="57">
        <v>8196</v>
      </c>
    </row>
    <row r="21" spans="1:8" x14ac:dyDescent="0.2">
      <c r="A21" s="30" t="s">
        <v>62</v>
      </c>
      <c r="B21" s="57">
        <v>0</v>
      </c>
      <c r="C21" s="57">
        <v>0</v>
      </c>
      <c r="D21" s="57">
        <v>0</v>
      </c>
      <c r="E21" s="59">
        <v>0</v>
      </c>
      <c r="F21" s="57">
        <v>0</v>
      </c>
      <c r="G21" s="57">
        <v>0</v>
      </c>
      <c r="H21" s="57">
        <v>0</v>
      </c>
    </row>
    <row r="22" spans="1:8" x14ac:dyDescent="0.2">
      <c r="A22" s="30" t="s">
        <v>14</v>
      </c>
      <c r="B22" s="103">
        <f t="shared" ref="B22:H22" si="0">SUM(B5:B21)</f>
        <v>2355477</v>
      </c>
      <c r="C22" s="103">
        <f t="shared" si="0"/>
        <v>470399</v>
      </c>
      <c r="D22" s="103">
        <f t="shared" si="0"/>
        <v>2825876</v>
      </c>
      <c r="E22" s="103">
        <f t="shared" si="0"/>
        <v>4093746</v>
      </c>
      <c r="F22" s="103">
        <f t="shared" si="0"/>
        <v>80538</v>
      </c>
      <c r="G22" s="103">
        <f t="shared" si="0"/>
        <v>4174284</v>
      </c>
      <c r="H22" s="103">
        <f t="shared" si="0"/>
        <v>7000160</v>
      </c>
    </row>
  </sheetData>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24"/>
  <sheetViews>
    <sheetView workbookViewId="0">
      <pane xSplit="1" topLeftCell="T1" activePane="topRight" state="frozen"/>
      <selection activeCell="B29" sqref="B29"/>
      <selection pane="topRight" activeCell="B29" sqref="B29"/>
    </sheetView>
  </sheetViews>
  <sheetFormatPr defaultRowHeight="15" x14ac:dyDescent="0.2"/>
  <cols>
    <col min="1" max="1" width="45.5546875" style="10" customWidth="1"/>
    <col min="2" max="2" width="13.109375" style="10" customWidth="1"/>
    <col min="3" max="4" width="13.6640625" style="10" customWidth="1"/>
    <col min="5" max="5" width="15.33203125" style="10" customWidth="1"/>
    <col min="6" max="6" width="12.109375" style="10" customWidth="1"/>
    <col min="7" max="7" width="13.21875" style="10" customWidth="1"/>
    <col min="8" max="8" width="14.44140625" style="10" customWidth="1"/>
    <col min="9" max="9" width="11.6640625" style="10" customWidth="1"/>
    <col min="10" max="10" width="12.109375" style="10" customWidth="1"/>
    <col min="11" max="11" width="14" style="10" customWidth="1"/>
    <col min="12" max="12" width="12.33203125" style="10" customWidth="1"/>
    <col min="13" max="13" width="13.109375" style="10" customWidth="1"/>
    <col min="14" max="14" width="11.33203125" style="10" customWidth="1"/>
    <col min="15" max="15" width="11.77734375" style="10" customWidth="1"/>
    <col min="16" max="16" width="13" style="10" customWidth="1"/>
    <col min="17" max="17" width="11.109375" style="10" customWidth="1"/>
    <col min="18" max="18" width="11.44140625" style="10" customWidth="1"/>
    <col min="19" max="19" width="11.6640625" style="10" customWidth="1"/>
    <col min="20" max="20" width="11.44140625" style="10" customWidth="1"/>
    <col min="21" max="16384" width="8.88671875" style="10"/>
  </cols>
  <sheetData>
    <row r="1" spans="1:30" s="5" customFormat="1" ht="15.75" x14ac:dyDescent="0.25">
      <c r="A1" s="1" t="s">
        <v>435</v>
      </c>
      <c r="B1" s="2"/>
      <c r="C1" s="3"/>
      <c r="D1" s="4"/>
      <c r="E1" s="4"/>
      <c r="F1" s="2"/>
    </row>
    <row r="2" spans="1:30" s="5" customFormat="1" ht="15.75" x14ac:dyDescent="0.25">
      <c r="A2" s="2" t="s">
        <v>5</v>
      </c>
      <c r="B2" s="2"/>
      <c r="C2" s="3"/>
      <c r="D2" s="4"/>
      <c r="E2" s="4"/>
      <c r="F2" s="2"/>
    </row>
    <row r="3" spans="1:30" s="5" customFormat="1" ht="15.75" x14ac:dyDescent="0.25">
      <c r="A3" s="5" t="s">
        <v>40</v>
      </c>
      <c r="B3" s="2"/>
      <c r="C3" s="3"/>
      <c r="D3" s="4"/>
      <c r="E3" s="4"/>
      <c r="F3" s="2"/>
    </row>
    <row r="4" spans="1:30" ht="31.5" x14ac:dyDescent="0.25">
      <c r="A4" s="94" t="s">
        <v>6</v>
      </c>
      <c r="B4" s="18" t="s">
        <v>264</v>
      </c>
      <c r="C4" s="18" t="s">
        <v>265</v>
      </c>
      <c r="D4" s="18" t="s">
        <v>266</v>
      </c>
      <c r="E4" s="18" t="s">
        <v>180</v>
      </c>
      <c r="F4" s="18" t="s">
        <v>181</v>
      </c>
      <c r="G4" s="18" t="s">
        <v>182</v>
      </c>
      <c r="H4" s="18" t="s">
        <v>183</v>
      </c>
      <c r="I4" s="18" t="s">
        <v>123</v>
      </c>
      <c r="J4" s="18" t="s">
        <v>297</v>
      </c>
      <c r="K4" s="18" t="s">
        <v>184</v>
      </c>
      <c r="L4" s="18" t="s">
        <v>125</v>
      </c>
      <c r="M4" s="18" t="s">
        <v>126</v>
      </c>
      <c r="N4" s="18" t="s">
        <v>127</v>
      </c>
      <c r="O4" s="18" t="s">
        <v>128</v>
      </c>
      <c r="P4" s="18" t="s">
        <v>129</v>
      </c>
      <c r="Q4" s="18" t="s">
        <v>130</v>
      </c>
      <c r="R4" s="18" t="s">
        <v>131</v>
      </c>
      <c r="S4" s="18" t="s">
        <v>132</v>
      </c>
      <c r="T4" s="17" t="s">
        <v>133</v>
      </c>
      <c r="U4" s="6" t="s">
        <v>134</v>
      </c>
      <c r="V4" s="6" t="s">
        <v>135</v>
      </c>
      <c r="W4" s="6" t="s">
        <v>136</v>
      </c>
      <c r="X4" s="6" t="s">
        <v>137</v>
      </c>
      <c r="Y4" s="6" t="s">
        <v>138</v>
      </c>
      <c r="Z4" s="6" t="s">
        <v>139</v>
      </c>
      <c r="AA4" s="6" t="s">
        <v>140</v>
      </c>
      <c r="AB4" s="6" t="s">
        <v>141</v>
      </c>
      <c r="AC4" s="6" t="s">
        <v>142</v>
      </c>
      <c r="AD4" s="32" t="s">
        <v>444</v>
      </c>
    </row>
    <row r="5" spans="1:30" x14ac:dyDescent="0.2">
      <c r="A5" s="7" t="s">
        <v>267</v>
      </c>
      <c r="B5" s="62" t="s">
        <v>36</v>
      </c>
      <c r="C5" s="62" t="s">
        <v>36</v>
      </c>
      <c r="D5" s="62" t="s">
        <v>36</v>
      </c>
      <c r="E5" s="62" t="s">
        <v>36</v>
      </c>
      <c r="F5" s="22">
        <v>47701</v>
      </c>
      <c r="G5" s="22">
        <v>50798</v>
      </c>
      <c r="H5" s="22">
        <v>54254</v>
      </c>
      <c r="I5" s="22">
        <v>56770</v>
      </c>
      <c r="J5" s="22">
        <v>63694</v>
      </c>
      <c r="K5" s="22">
        <v>72104</v>
      </c>
      <c r="L5" s="22">
        <v>70112</v>
      </c>
      <c r="M5" s="22">
        <v>76096</v>
      </c>
      <c r="N5" s="23">
        <v>82233</v>
      </c>
      <c r="O5" s="23">
        <v>79818</v>
      </c>
      <c r="P5" s="23">
        <v>75021</v>
      </c>
      <c r="Q5" s="23">
        <v>72499</v>
      </c>
      <c r="R5" s="23">
        <v>64086</v>
      </c>
      <c r="S5" s="23">
        <v>58282</v>
      </c>
      <c r="T5" s="23">
        <v>58404</v>
      </c>
      <c r="U5" s="23">
        <v>56926</v>
      </c>
      <c r="V5" s="23">
        <v>55314</v>
      </c>
      <c r="W5" s="23">
        <v>54580</v>
      </c>
      <c r="X5" s="23">
        <v>58822</v>
      </c>
      <c r="Y5" s="23">
        <v>57931</v>
      </c>
      <c r="Z5" s="23">
        <v>58314</v>
      </c>
      <c r="AA5" s="23">
        <v>57117</v>
      </c>
      <c r="AB5" s="23">
        <v>58653</v>
      </c>
      <c r="AC5" s="101">
        <v>16832</v>
      </c>
      <c r="AD5" s="102">
        <v>16653</v>
      </c>
    </row>
    <row r="6" spans="1:30" x14ac:dyDescent="0.2">
      <c r="A6" s="7" t="s">
        <v>287</v>
      </c>
      <c r="B6" s="62" t="s">
        <v>36</v>
      </c>
      <c r="C6" s="62" t="s">
        <v>36</v>
      </c>
      <c r="D6" s="62" t="s">
        <v>36</v>
      </c>
      <c r="E6" s="62" t="s">
        <v>36</v>
      </c>
      <c r="F6" s="22">
        <v>260</v>
      </c>
      <c r="G6" s="22">
        <v>175</v>
      </c>
      <c r="H6" s="22">
        <v>246</v>
      </c>
      <c r="I6" s="22">
        <v>236</v>
      </c>
      <c r="J6" s="22">
        <v>811</v>
      </c>
      <c r="K6" s="22">
        <v>438</v>
      </c>
      <c r="L6" s="22">
        <v>271</v>
      </c>
      <c r="M6" s="22">
        <v>767</v>
      </c>
      <c r="N6" s="23">
        <v>318</v>
      </c>
      <c r="O6" s="23">
        <v>278</v>
      </c>
      <c r="P6" s="23">
        <v>308</v>
      </c>
      <c r="Q6" s="23">
        <v>366</v>
      </c>
      <c r="R6" s="23">
        <v>193</v>
      </c>
      <c r="S6" s="23">
        <v>268</v>
      </c>
      <c r="T6" s="23">
        <v>106</v>
      </c>
      <c r="U6" s="26">
        <v>82</v>
      </c>
      <c r="V6" s="26">
        <v>83</v>
      </c>
      <c r="W6" s="26">
        <v>71</v>
      </c>
      <c r="X6" s="27">
        <v>71</v>
      </c>
      <c r="Y6" s="27">
        <v>20</v>
      </c>
      <c r="Z6" s="36">
        <v>0</v>
      </c>
      <c r="AA6" s="27">
        <v>2</v>
      </c>
      <c r="AB6" s="36">
        <v>0</v>
      </c>
      <c r="AC6" s="36">
        <v>0</v>
      </c>
      <c r="AD6" s="36">
        <v>0</v>
      </c>
    </row>
    <row r="7" spans="1:30" x14ac:dyDescent="0.2">
      <c r="A7" s="8" t="s">
        <v>288</v>
      </c>
      <c r="B7" s="62" t="s">
        <v>36</v>
      </c>
      <c r="C7" s="62" t="s">
        <v>36</v>
      </c>
      <c r="D7" s="62" t="s">
        <v>36</v>
      </c>
      <c r="E7" s="62" t="s">
        <v>36</v>
      </c>
      <c r="F7" s="22">
        <v>1876</v>
      </c>
      <c r="G7" s="22">
        <v>1669</v>
      </c>
      <c r="H7" s="22">
        <v>1487</v>
      </c>
      <c r="I7" s="22">
        <v>1751</v>
      </c>
      <c r="J7" s="22">
        <v>1232</v>
      </c>
      <c r="K7" s="22">
        <v>1149</v>
      </c>
      <c r="L7" s="22">
        <v>657</v>
      </c>
      <c r="M7" s="22">
        <v>718</v>
      </c>
      <c r="N7" s="23">
        <v>1326</v>
      </c>
      <c r="O7" s="23">
        <v>932</v>
      </c>
      <c r="P7" s="23">
        <v>816</v>
      </c>
      <c r="Q7" s="23">
        <v>517</v>
      </c>
      <c r="R7" s="23">
        <v>365</v>
      </c>
      <c r="S7" s="23">
        <v>1083</v>
      </c>
      <c r="T7" s="23">
        <v>274</v>
      </c>
      <c r="U7" s="26">
        <v>257</v>
      </c>
      <c r="V7" s="26">
        <v>224</v>
      </c>
      <c r="W7" s="26">
        <v>212</v>
      </c>
      <c r="X7" s="27">
        <v>285</v>
      </c>
      <c r="Y7" s="36">
        <v>0</v>
      </c>
      <c r="Z7" s="36">
        <v>0</v>
      </c>
      <c r="AA7" s="36">
        <v>0</v>
      </c>
      <c r="AB7" s="36">
        <v>0</v>
      </c>
      <c r="AC7" s="36">
        <v>0</v>
      </c>
      <c r="AD7" s="36">
        <v>0</v>
      </c>
    </row>
    <row r="8" spans="1:30" ht="42.75" customHeight="1" x14ac:dyDescent="0.2">
      <c r="A8" s="7" t="s">
        <v>269</v>
      </c>
      <c r="B8" s="62" t="s">
        <v>36</v>
      </c>
      <c r="C8" s="62" t="s">
        <v>36</v>
      </c>
      <c r="D8" s="62" t="s">
        <v>36</v>
      </c>
      <c r="E8" s="62" t="s">
        <v>36</v>
      </c>
      <c r="F8" s="22">
        <v>77</v>
      </c>
      <c r="G8" s="22">
        <v>77</v>
      </c>
      <c r="H8" s="22">
        <v>78</v>
      </c>
      <c r="I8" s="22">
        <v>81</v>
      </c>
      <c r="J8" s="22">
        <v>77</v>
      </c>
      <c r="K8" s="22">
        <v>76</v>
      </c>
      <c r="L8" s="22">
        <v>75</v>
      </c>
      <c r="M8" s="22">
        <v>75</v>
      </c>
      <c r="N8" s="22">
        <v>74</v>
      </c>
      <c r="O8" s="22">
        <v>74</v>
      </c>
      <c r="P8" s="23">
        <v>73</v>
      </c>
      <c r="Q8" s="23">
        <v>79</v>
      </c>
      <c r="R8" s="23">
        <v>84</v>
      </c>
      <c r="S8" s="23">
        <v>79</v>
      </c>
      <c r="T8" s="23">
        <v>84</v>
      </c>
      <c r="U8" s="26">
        <v>84</v>
      </c>
      <c r="V8" s="26">
        <v>85</v>
      </c>
      <c r="W8" s="26">
        <v>82</v>
      </c>
      <c r="X8" s="24">
        <v>79.61306993981843</v>
      </c>
      <c r="Y8" s="24">
        <v>74.504199999999997</v>
      </c>
      <c r="Z8" s="24">
        <v>75.167199999999994</v>
      </c>
      <c r="AA8" s="24">
        <v>74.899299999999997</v>
      </c>
      <c r="AB8" s="24">
        <v>78.037300000000002</v>
      </c>
      <c r="AC8" s="101">
        <v>85.813500000000005</v>
      </c>
      <c r="AD8" s="102">
        <v>87.1</v>
      </c>
    </row>
    <row r="9" spans="1:30" x14ac:dyDescent="0.2">
      <c r="A9" s="30" t="s">
        <v>270</v>
      </c>
      <c r="B9" s="62" t="s">
        <v>36</v>
      </c>
      <c r="C9" s="62" t="s">
        <v>36</v>
      </c>
      <c r="D9" s="62" t="s">
        <v>36</v>
      </c>
      <c r="E9" s="62" t="s">
        <v>36</v>
      </c>
      <c r="F9" s="22">
        <v>13</v>
      </c>
      <c r="G9" s="22">
        <v>13</v>
      </c>
      <c r="H9" s="22">
        <v>12</v>
      </c>
      <c r="I9" s="22">
        <v>10</v>
      </c>
      <c r="J9" s="22">
        <v>11</v>
      </c>
      <c r="K9" s="22">
        <v>12</v>
      </c>
      <c r="L9" s="22">
        <v>12</v>
      </c>
      <c r="M9" s="22">
        <v>13</v>
      </c>
      <c r="N9" s="22">
        <v>13</v>
      </c>
      <c r="O9" s="22">
        <v>13</v>
      </c>
      <c r="P9" s="23">
        <v>13</v>
      </c>
      <c r="Q9" s="23">
        <v>10</v>
      </c>
      <c r="R9" s="23">
        <v>8</v>
      </c>
      <c r="S9" s="23">
        <v>9</v>
      </c>
      <c r="T9" s="23">
        <v>8</v>
      </c>
      <c r="U9" s="26">
        <v>8</v>
      </c>
      <c r="V9" s="26">
        <v>7</v>
      </c>
      <c r="W9" s="26">
        <v>9</v>
      </c>
      <c r="X9" s="24">
        <v>9.7667539356023294</v>
      </c>
      <c r="Y9" s="24">
        <v>11.3652</v>
      </c>
      <c r="Z9" s="24">
        <v>11.3506</v>
      </c>
      <c r="AA9" s="24">
        <v>9.6905000000000001</v>
      </c>
      <c r="AB9" s="24">
        <v>9.24</v>
      </c>
      <c r="AC9" s="101">
        <v>4.8463700000000003</v>
      </c>
      <c r="AD9" s="102">
        <v>5</v>
      </c>
    </row>
    <row r="10" spans="1:30" x14ac:dyDescent="0.2">
      <c r="A10" s="30" t="s">
        <v>271</v>
      </c>
      <c r="B10" s="62" t="s">
        <v>36</v>
      </c>
      <c r="C10" s="62" t="s">
        <v>36</v>
      </c>
      <c r="D10" s="62" t="s">
        <v>36</v>
      </c>
      <c r="E10" s="62" t="s">
        <v>36</v>
      </c>
      <c r="F10" s="22">
        <v>6</v>
      </c>
      <c r="G10" s="22">
        <v>6</v>
      </c>
      <c r="H10" s="22">
        <v>6</v>
      </c>
      <c r="I10" s="22">
        <v>6</v>
      </c>
      <c r="J10" s="22">
        <v>7</v>
      </c>
      <c r="K10" s="22">
        <v>7</v>
      </c>
      <c r="L10" s="22">
        <v>7</v>
      </c>
      <c r="M10" s="22">
        <v>8</v>
      </c>
      <c r="N10" s="22">
        <v>8</v>
      </c>
      <c r="O10" s="22">
        <v>8</v>
      </c>
      <c r="P10" s="23">
        <v>8</v>
      </c>
      <c r="Q10" s="23">
        <v>7</v>
      </c>
      <c r="R10" s="23">
        <v>5</v>
      </c>
      <c r="S10" s="23">
        <v>6</v>
      </c>
      <c r="T10" s="23">
        <v>5</v>
      </c>
      <c r="U10" s="26">
        <v>5</v>
      </c>
      <c r="V10" s="26">
        <v>5</v>
      </c>
      <c r="W10" s="26">
        <v>5</v>
      </c>
      <c r="X10" s="24">
        <v>6.1762605827751536</v>
      </c>
      <c r="Y10" s="24">
        <v>7.9318499999999998</v>
      </c>
      <c r="Z10" s="24">
        <v>7.8643200000000002</v>
      </c>
      <c r="AA10" s="24">
        <v>7.4717000000000002</v>
      </c>
      <c r="AB10" s="24">
        <v>6.4737099999999996</v>
      </c>
      <c r="AC10" s="101">
        <v>3.1613199999999999</v>
      </c>
      <c r="AD10" s="102">
        <v>3.5</v>
      </c>
    </row>
    <row r="11" spans="1:30" x14ac:dyDescent="0.2">
      <c r="A11" s="30" t="s">
        <v>272</v>
      </c>
      <c r="B11" s="62" t="s">
        <v>36</v>
      </c>
      <c r="C11" s="62" t="s">
        <v>36</v>
      </c>
      <c r="D11" s="62" t="s">
        <v>36</v>
      </c>
      <c r="E11" s="62" t="s">
        <v>36</v>
      </c>
      <c r="F11" s="22">
        <v>3</v>
      </c>
      <c r="G11" s="22">
        <v>3</v>
      </c>
      <c r="H11" s="22">
        <v>3</v>
      </c>
      <c r="I11" s="22">
        <v>3</v>
      </c>
      <c r="J11" s="22">
        <v>4</v>
      </c>
      <c r="K11" s="22">
        <v>4</v>
      </c>
      <c r="L11" s="22">
        <v>4</v>
      </c>
      <c r="M11" s="22">
        <v>4</v>
      </c>
      <c r="N11" s="22">
        <v>4</v>
      </c>
      <c r="O11" s="22">
        <v>5</v>
      </c>
      <c r="P11" s="23">
        <v>5</v>
      </c>
      <c r="Q11" s="23">
        <v>4</v>
      </c>
      <c r="R11" s="23">
        <v>3</v>
      </c>
      <c r="S11" s="23">
        <v>5</v>
      </c>
      <c r="T11" s="23">
        <v>3</v>
      </c>
      <c r="U11" s="26">
        <v>3</v>
      </c>
      <c r="V11" s="26">
        <v>3</v>
      </c>
      <c r="W11" s="26">
        <v>4</v>
      </c>
      <c r="X11" s="24">
        <v>3.9985039611029913</v>
      </c>
      <c r="Y11" s="24">
        <v>5.68607</v>
      </c>
      <c r="Z11" s="24">
        <v>5.1394200000000003</v>
      </c>
      <c r="AA11" s="24">
        <v>5.6442300000000003</v>
      </c>
      <c r="AB11" s="24">
        <v>4.7426599999999999</v>
      </c>
      <c r="AC11" s="101">
        <v>2.5662400000000001</v>
      </c>
      <c r="AD11" s="102">
        <v>2.7</v>
      </c>
    </row>
    <row r="12" spans="1:30" x14ac:dyDescent="0.2">
      <c r="A12" s="30" t="s">
        <v>273</v>
      </c>
      <c r="B12" s="62" t="s">
        <v>36</v>
      </c>
      <c r="C12" s="62" t="s">
        <v>36</v>
      </c>
      <c r="D12" s="62" t="s">
        <v>36</v>
      </c>
      <c r="E12" s="62" t="s">
        <v>36</v>
      </c>
      <c r="F12" s="22">
        <v>0</v>
      </c>
      <c r="G12" s="22">
        <v>0</v>
      </c>
      <c r="H12" s="22">
        <v>0</v>
      </c>
      <c r="I12" s="22">
        <v>0</v>
      </c>
      <c r="J12" s="22">
        <v>0</v>
      </c>
      <c r="K12" s="22">
        <v>0</v>
      </c>
      <c r="L12" s="22">
        <v>0</v>
      </c>
      <c r="M12" s="22">
        <v>0</v>
      </c>
      <c r="N12" s="22">
        <v>0</v>
      </c>
      <c r="O12" s="22">
        <v>0</v>
      </c>
      <c r="P12" s="23">
        <v>0</v>
      </c>
      <c r="Q12" s="23">
        <v>0</v>
      </c>
      <c r="R12" s="23">
        <v>0</v>
      </c>
      <c r="S12" s="23">
        <v>1</v>
      </c>
      <c r="T12" s="23">
        <v>0</v>
      </c>
      <c r="U12" s="26">
        <v>0</v>
      </c>
      <c r="V12" s="26">
        <v>0</v>
      </c>
      <c r="W12" s="26">
        <v>0</v>
      </c>
      <c r="X12" s="24">
        <v>0.41991091768385974</v>
      </c>
      <c r="Y12" s="24">
        <v>0</v>
      </c>
      <c r="Z12" s="24">
        <v>0.44757999999999998</v>
      </c>
      <c r="AA12" s="24">
        <v>0.46881</v>
      </c>
      <c r="AB12" s="24">
        <v>0.31274999999999997</v>
      </c>
      <c r="AC12" s="101">
        <v>0.20560999999999999</v>
      </c>
      <c r="AD12" s="102">
        <v>0.2</v>
      </c>
    </row>
    <row r="13" spans="1:30" x14ac:dyDescent="0.2">
      <c r="A13" s="30" t="s">
        <v>274</v>
      </c>
      <c r="B13" s="62" t="s">
        <v>36</v>
      </c>
      <c r="C13" s="62" t="s">
        <v>36</v>
      </c>
      <c r="D13" s="62" t="s">
        <v>36</v>
      </c>
      <c r="E13" s="62" t="s">
        <v>36</v>
      </c>
      <c r="F13" s="22">
        <v>0</v>
      </c>
      <c r="G13" s="22">
        <v>0</v>
      </c>
      <c r="H13" s="22">
        <v>0</v>
      </c>
      <c r="I13" s="22">
        <v>0</v>
      </c>
      <c r="J13" s="22">
        <v>0</v>
      </c>
      <c r="K13" s="22">
        <v>0</v>
      </c>
      <c r="L13" s="22">
        <v>0</v>
      </c>
      <c r="M13" s="22">
        <v>0</v>
      </c>
      <c r="N13" s="22">
        <v>0</v>
      </c>
      <c r="O13" s="22">
        <v>0</v>
      </c>
      <c r="P13" s="23">
        <v>0</v>
      </c>
      <c r="Q13" s="23">
        <v>0</v>
      </c>
      <c r="R13" s="23">
        <v>0</v>
      </c>
      <c r="S13" s="23">
        <v>0</v>
      </c>
      <c r="T13" s="23">
        <v>0</v>
      </c>
      <c r="U13" s="26">
        <v>0</v>
      </c>
      <c r="V13" s="26">
        <v>0</v>
      </c>
      <c r="W13" s="26">
        <v>0</v>
      </c>
      <c r="X13" s="24">
        <v>2.5500663017238443E-2</v>
      </c>
      <c r="Y13" s="24">
        <v>0.48851</v>
      </c>
      <c r="Z13" s="24">
        <v>3.0866999999999999E-2</v>
      </c>
      <c r="AA13" s="24">
        <v>2.7570000000000001E-2</v>
      </c>
      <c r="AB13" s="24">
        <v>3.3473999999999997E-2</v>
      </c>
      <c r="AC13" s="101">
        <v>1.1745E-2</v>
      </c>
      <c r="AD13" s="102">
        <v>0</v>
      </c>
    </row>
    <row r="14" spans="1:30" ht="37.5" customHeight="1" x14ac:dyDescent="0.2">
      <c r="A14" s="30" t="s">
        <v>300</v>
      </c>
      <c r="B14" s="62" t="s">
        <v>36</v>
      </c>
      <c r="C14" s="62" t="s">
        <v>36</v>
      </c>
      <c r="D14" s="62" t="s">
        <v>36</v>
      </c>
      <c r="E14" s="62" t="s">
        <v>36</v>
      </c>
      <c r="F14" s="22">
        <v>12</v>
      </c>
      <c r="G14" s="22">
        <v>11</v>
      </c>
      <c r="H14" s="22">
        <v>11</v>
      </c>
      <c r="I14" s="22">
        <v>11</v>
      </c>
      <c r="J14" s="22">
        <v>13</v>
      </c>
      <c r="K14" s="22">
        <v>13</v>
      </c>
      <c r="L14" s="22">
        <v>14</v>
      </c>
      <c r="M14" s="22">
        <v>13</v>
      </c>
      <c r="N14" s="22">
        <v>14</v>
      </c>
      <c r="O14" s="22">
        <v>15</v>
      </c>
      <c r="P14" s="23">
        <v>15</v>
      </c>
      <c r="Q14" s="23">
        <v>12</v>
      </c>
      <c r="R14" s="23">
        <v>10</v>
      </c>
      <c r="S14" s="23">
        <v>13</v>
      </c>
      <c r="T14" s="23">
        <v>9</v>
      </c>
      <c r="U14" s="26">
        <v>9</v>
      </c>
      <c r="V14" s="26">
        <v>9</v>
      </c>
      <c r="W14" s="26">
        <v>10</v>
      </c>
      <c r="X14" s="24">
        <v>11.61</v>
      </c>
      <c r="Y14" s="24">
        <v>14.6533</v>
      </c>
      <c r="Z14" s="24">
        <v>14.2049</v>
      </c>
      <c r="AA14" s="24">
        <v>14.0792</v>
      </c>
      <c r="AB14" s="24">
        <v>12.127000000000001</v>
      </c>
      <c r="AC14" s="101">
        <v>6.7192299999999996</v>
      </c>
      <c r="AD14" s="102">
        <v>7</v>
      </c>
    </row>
    <row r="15" spans="1:30" ht="41.25" customHeight="1" x14ac:dyDescent="0.2">
      <c r="A15" s="30" t="s">
        <v>268</v>
      </c>
      <c r="B15" s="62" t="s">
        <v>36</v>
      </c>
      <c r="C15" s="62" t="s">
        <v>36</v>
      </c>
      <c r="D15" s="62" t="s">
        <v>36</v>
      </c>
      <c r="E15" s="62" t="s">
        <v>36</v>
      </c>
      <c r="F15" s="22">
        <v>62681</v>
      </c>
      <c r="G15" s="22">
        <v>66001</v>
      </c>
      <c r="H15" s="22">
        <v>73664</v>
      </c>
      <c r="I15" s="22">
        <v>78269</v>
      </c>
      <c r="J15" s="22">
        <v>89499</v>
      </c>
      <c r="K15" s="22">
        <v>96257</v>
      </c>
      <c r="L15" s="22">
        <v>96141</v>
      </c>
      <c r="M15" s="22">
        <v>102667</v>
      </c>
      <c r="N15" s="23">
        <v>108802</v>
      </c>
      <c r="O15" s="23">
        <v>109307</v>
      </c>
      <c r="P15" s="23">
        <v>109402</v>
      </c>
      <c r="Q15" s="23">
        <v>107172</v>
      </c>
      <c r="R15" s="23">
        <v>100408</v>
      </c>
      <c r="S15" s="23">
        <v>94863</v>
      </c>
      <c r="T15" s="23">
        <v>99823</v>
      </c>
      <c r="U15" s="23">
        <v>97645</v>
      </c>
      <c r="V15" s="23">
        <v>98670</v>
      </c>
      <c r="W15" s="23">
        <v>96292</v>
      </c>
      <c r="X15" s="23">
        <v>102038</v>
      </c>
      <c r="Y15" s="23">
        <v>110276</v>
      </c>
      <c r="Z15" s="23">
        <v>116771</v>
      </c>
      <c r="AA15" s="23">
        <v>118725</v>
      </c>
      <c r="AB15" s="23">
        <v>121258</v>
      </c>
      <c r="AC15" s="101">
        <v>37496</v>
      </c>
      <c r="AD15" s="102">
        <v>33800</v>
      </c>
    </row>
    <row r="16" spans="1:30" x14ac:dyDescent="0.2">
      <c r="A16" s="30" t="s">
        <v>289</v>
      </c>
      <c r="B16" s="62" t="s">
        <v>36</v>
      </c>
      <c r="C16" s="62" t="s">
        <v>36</v>
      </c>
      <c r="D16" s="62" t="s">
        <v>36</v>
      </c>
      <c r="E16" s="62" t="s">
        <v>36</v>
      </c>
      <c r="F16" s="22">
        <v>379</v>
      </c>
      <c r="G16" s="22">
        <v>269</v>
      </c>
      <c r="H16" s="22">
        <v>373</v>
      </c>
      <c r="I16" s="22">
        <v>328</v>
      </c>
      <c r="J16" s="22">
        <v>996</v>
      </c>
      <c r="K16" s="22">
        <v>618</v>
      </c>
      <c r="L16" s="22">
        <v>526</v>
      </c>
      <c r="M16" s="22">
        <v>1051</v>
      </c>
      <c r="N16" s="23">
        <v>526</v>
      </c>
      <c r="O16" s="23">
        <v>508</v>
      </c>
      <c r="P16" s="23">
        <v>613</v>
      </c>
      <c r="Q16" s="23">
        <v>518</v>
      </c>
      <c r="R16" s="23">
        <v>387</v>
      </c>
      <c r="S16" s="23">
        <v>492</v>
      </c>
      <c r="T16" s="23">
        <v>276</v>
      </c>
      <c r="U16" s="26">
        <v>188</v>
      </c>
      <c r="V16" s="26">
        <v>150</v>
      </c>
      <c r="W16" s="26">
        <v>113</v>
      </c>
      <c r="X16" s="27">
        <v>134</v>
      </c>
      <c r="Y16" s="26">
        <v>36</v>
      </c>
      <c r="Z16" s="26">
        <v>1</v>
      </c>
      <c r="AA16" s="27">
        <v>2</v>
      </c>
      <c r="AB16" s="27">
        <v>1</v>
      </c>
      <c r="AC16" s="101">
        <v>0</v>
      </c>
      <c r="AD16" s="102"/>
    </row>
    <row r="17" spans="1:30" x14ac:dyDescent="0.2">
      <c r="A17" s="30" t="s">
        <v>290</v>
      </c>
      <c r="B17" s="62" t="s">
        <v>36</v>
      </c>
      <c r="C17" s="62" t="s">
        <v>36</v>
      </c>
      <c r="D17" s="62" t="s">
        <v>36</v>
      </c>
      <c r="E17" s="62" t="s">
        <v>36</v>
      </c>
      <c r="F17" s="22">
        <v>2027</v>
      </c>
      <c r="G17" s="22">
        <v>1919</v>
      </c>
      <c r="H17" s="22">
        <v>1869</v>
      </c>
      <c r="I17" s="22">
        <v>2185</v>
      </c>
      <c r="J17" s="22">
        <v>1650</v>
      </c>
      <c r="K17" s="22">
        <v>1450</v>
      </c>
      <c r="L17" s="22">
        <v>934</v>
      </c>
      <c r="M17" s="22">
        <v>837</v>
      </c>
      <c r="N17" s="23">
        <v>1536</v>
      </c>
      <c r="O17" s="23">
        <v>1107</v>
      </c>
      <c r="P17" s="23">
        <v>1074</v>
      </c>
      <c r="Q17" s="23">
        <v>769</v>
      </c>
      <c r="R17" s="23">
        <v>575</v>
      </c>
      <c r="S17" s="23">
        <v>2061</v>
      </c>
      <c r="T17" s="23">
        <v>552</v>
      </c>
      <c r="U17" s="26">
        <v>312</v>
      </c>
      <c r="V17" s="26">
        <v>275</v>
      </c>
      <c r="W17" s="26">
        <v>260</v>
      </c>
      <c r="X17" s="27">
        <v>394</v>
      </c>
      <c r="Y17" s="36">
        <v>0</v>
      </c>
      <c r="Z17" s="36">
        <v>0</v>
      </c>
      <c r="AA17" s="36">
        <v>0</v>
      </c>
      <c r="AB17" s="36">
        <v>0</v>
      </c>
      <c r="AC17" s="36">
        <v>0</v>
      </c>
      <c r="AD17" s="36">
        <v>0</v>
      </c>
    </row>
    <row r="18" spans="1:30" ht="39" customHeight="1" x14ac:dyDescent="0.2">
      <c r="A18" s="30" t="s">
        <v>275</v>
      </c>
      <c r="B18" s="62" t="s">
        <v>36</v>
      </c>
      <c r="C18" s="62" t="s">
        <v>36</v>
      </c>
      <c r="D18" s="62" t="s">
        <v>36</v>
      </c>
      <c r="E18" s="62" t="s">
        <v>36</v>
      </c>
      <c r="F18" s="22">
        <v>76</v>
      </c>
      <c r="G18" s="22">
        <v>75</v>
      </c>
      <c r="H18" s="22">
        <v>74</v>
      </c>
      <c r="I18" s="22">
        <v>78</v>
      </c>
      <c r="J18" s="22">
        <v>75</v>
      </c>
      <c r="K18" s="22">
        <v>74</v>
      </c>
      <c r="L18" s="22">
        <v>75</v>
      </c>
      <c r="M18" s="22">
        <v>74</v>
      </c>
      <c r="N18" s="22">
        <v>74</v>
      </c>
      <c r="O18" s="22">
        <v>74</v>
      </c>
      <c r="P18" s="23">
        <v>73</v>
      </c>
      <c r="Q18" s="23">
        <v>77</v>
      </c>
      <c r="R18" s="23">
        <v>82</v>
      </c>
      <c r="S18" s="23">
        <v>77</v>
      </c>
      <c r="T18" s="23">
        <v>83</v>
      </c>
      <c r="U18" s="26">
        <v>84</v>
      </c>
      <c r="V18" s="25">
        <v>84</v>
      </c>
      <c r="W18" s="26">
        <v>82</v>
      </c>
      <c r="X18" s="27">
        <v>78</v>
      </c>
      <c r="Y18" s="24">
        <v>73.1066</v>
      </c>
      <c r="Z18" s="24">
        <v>72.689300000000003</v>
      </c>
      <c r="AA18" s="24">
        <v>72.818399999999997</v>
      </c>
      <c r="AB18" s="24">
        <v>76.224400000000003</v>
      </c>
      <c r="AC18" s="101">
        <v>85.703999999999994</v>
      </c>
      <c r="AD18" s="102">
        <v>85.9</v>
      </c>
    </row>
    <row r="19" spans="1:30" x14ac:dyDescent="0.2">
      <c r="A19" s="30" t="s">
        <v>276</v>
      </c>
      <c r="B19" s="62" t="s">
        <v>36</v>
      </c>
      <c r="C19" s="62" t="s">
        <v>36</v>
      </c>
      <c r="D19" s="62" t="s">
        <v>36</v>
      </c>
      <c r="E19" s="62" t="s">
        <v>36</v>
      </c>
      <c r="F19" s="22">
        <v>14</v>
      </c>
      <c r="G19" s="22">
        <v>14</v>
      </c>
      <c r="H19" s="22">
        <v>14</v>
      </c>
      <c r="I19" s="22">
        <v>11</v>
      </c>
      <c r="J19" s="22">
        <v>12</v>
      </c>
      <c r="K19" s="22">
        <v>13</v>
      </c>
      <c r="L19" s="22">
        <v>12</v>
      </c>
      <c r="M19" s="22">
        <v>13</v>
      </c>
      <c r="N19" s="22">
        <v>13</v>
      </c>
      <c r="O19" s="22">
        <v>13</v>
      </c>
      <c r="P19" s="23">
        <v>13</v>
      </c>
      <c r="Q19" s="23">
        <v>11</v>
      </c>
      <c r="R19" s="23">
        <v>9</v>
      </c>
      <c r="S19" s="23">
        <v>10</v>
      </c>
      <c r="T19" s="23">
        <v>9</v>
      </c>
      <c r="U19" s="26">
        <v>8</v>
      </c>
      <c r="V19" s="25">
        <v>8</v>
      </c>
      <c r="W19" s="26">
        <v>9</v>
      </c>
      <c r="X19" s="27">
        <v>11</v>
      </c>
      <c r="Y19" s="24">
        <v>12.7616</v>
      </c>
      <c r="Z19" s="24">
        <v>13.6798</v>
      </c>
      <c r="AA19" s="24">
        <v>11.3996</v>
      </c>
      <c r="AB19" s="24">
        <v>10.8942</v>
      </c>
      <c r="AC19" s="101">
        <v>5.6152499999999996</v>
      </c>
      <c r="AD19" s="102">
        <v>6.7</v>
      </c>
    </row>
    <row r="20" spans="1:30" x14ac:dyDescent="0.2">
      <c r="A20" s="30" t="s">
        <v>277</v>
      </c>
      <c r="B20" s="62" t="s">
        <v>36</v>
      </c>
      <c r="C20" s="62" t="s">
        <v>36</v>
      </c>
      <c r="D20" s="62" t="s">
        <v>36</v>
      </c>
      <c r="E20" s="62" t="s">
        <v>36</v>
      </c>
      <c r="F20" s="22">
        <v>7</v>
      </c>
      <c r="G20" s="22">
        <v>7</v>
      </c>
      <c r="H20" s="22">
        <v>8</v>
      </c>
      <c r="I20" s="22">
        <v>7</v>
      </c>
      <c r="J20" s="22">
        <v>8</v>
      </c>
      <c r="K20" s="22">
        <v>8</v>
      </c>
      <c r="L20" s="22">
        <v>7</v>
      </c>
      <c r="M20" s="22">
        <v>8</v>
      </c>
      <c r="N20" s="22">
        <v>8</v>
      </c>
      <c r="O20" s="22">
        <v>8</v>
      </c>
      <c r="P20" s="23">
        <v>8</v>
      </c>
      <c r="Q20" s="23">
        <v>7</v>
      </c>
      <c r="R20" s="23">
        <v>5</v>
      </c>
      <c r="S20" s="23">
        <v>7</v>
      </c>
      <c r="T20" s="23">
        <v>5</v>
      </c>
      <c r="U20" s="26">
        <v>5</v>
      </c>
      <c r="V20" s="25">
        <v>4</v>
      </c>
      <c r="W20" s="26">
        <v>5</v>
      </c>
      <c r="X20" s="27">
        <v>6</v>
      </c>
      <c r="Y20" s="24">
        <v>8.4941399999999998</v>
      </c>
      <c r="Z20" s="24">
        <v>8.6057299999999994</v>
      </c>
      <c r="AA20" s="24">
        <v>8.4038699999999995</v>
      </c>
      <c r="AB20" s="24">
        <v>7.3287500000000003</v>
      </c>
      <c r="AC20" s="101">
        <v>3.4679899999999999</v>
      </c>
      <c r="AD20" s="102">
        <v>3.9</v>
      </c>
    </row>
    <row r="21" spans="1:30" x14ac:dyDescent="0.2">
      <c r="A21" s="30" t="s">
        <v>278</v>
      </c>
      <c r="B21" s="62" t="s">
        <v>36</v>
      </c>
      <c r="C21" s="62" t="s">
        <v>36</v>
      </c>
      <c r="D21" s="62" t="s">
        <v>36</v>
      </c>
      <c r="E21" s="62" t="s">
        <v>36</v>
      </c>
      <c r="F21" s="22">
        <v>3</v>
      </c>
      <c r="G21" s="22">
        <v>4</v>
      </c>
      <c r="H21" s="22">
        <v>4</v>
      </c>
      <c r="I21" s="22">
        <v>4</v>
      </c>
      <c r="J21" s="22">
        <v>5</v>
      </c>
      <c r="K21" s="22">
        <v>5</v>
      </c>
      <c r="L21" s="22">
        <v>4</v>
      </c>
      <c r="M21" s="22">
        <v>4</v>
      </c>
      <c r="N21" s="22">
        <v>4</v>
      </c>
      <c r="O21" s="22">
        <v>5</v>
      </c>
      <c r="P21" s="23">
        <v>5</v>
      </c>
      <c r="Q21" s="23">
        <v>4</v>
      </c>
      <c r="R21" s="23">
        <v>3</v>
      </c>
      <c r="S21" s="23">
        <v>5</v>
      </c>
      <c r="T21" s="23">
        <v>3</v>
      </c>
      <c r="U21" s="26">
        <v>3</v>
      </c>
      <c r="V21" s="25">
        <v>3</v>
      </c>
      <c r="W21" s="26">
        <v>3</v>
      </c>
      <c r="X21" s="27">
        <v>4</v>
      </c>
      <c r="Y21" s="24">
        <v>5.1588700000000003</v>
      </c>
      <c r="Z21" s="24">
        <v>4.5653499999999996</v>
      </c>
      <c r="AA21" s="24">
        <v>5.4810999999999996</v>
      </c>
      <c r="AB21" s="24">
        <v>4.4013200000000001</v>
      </c>
      <c r="AC21" s="101">
        <v>2.4045800000000002</v>
      </c>
      <c r="AD21" s="102">
        <v>2.1</v>
      </c>
    </row>
    <row r="22" spans="1:30" x14ac:dyDescent="0.2">
      <c r="A22" s="30" t="s">
        <v>279</v>
      </c>
      <c r="B22" s="62" t="s">
        <v>36</v>
      </c>
      <c r="C22" s="62" t="s">
        <v>36</v>
      </c>
      <c r="D22" s="62" t="s">
        <v>36</v>
      </c>
      <c r="E22" s="62" t="s">
        <v>36</v>
      </c>
      <c r="F22" s="22">
        <v>0</v>
      </c>
      <c r="G22" s="22">
        <v>0</v>
      </c>
      <c r="H22" s="22">
        <v>0</v>
      </c>
      <c r="I22" s="22">
        <v>0</v>
      </c>
      <c r="J22" s="22">
        <v>0</v>
      </c>
      <c r="K22" s="22">
        <v>0</v>
      </c>
      <c r="L22" s="22">
        <v>0</v>
      </c>
      <c r="M22" s="22">
        <v>0</v>
      </c>
      <c r="N22" s="22">
        <v>0</v>
      </c>
      <c r="O22" s="22">
        <v>0</v>
      </c>
      <c r="P22" s="23">
        <v>1</v>
      </c>
      <c r="Q22" s="23">
        <v>0</v>
      </c>
      <c r="R22" s="23">
        <v>0</v>
      </c>
      <c r="S22" s="23">
        <v>1</v>
      </c>
      <c r="T22" s="23">
        <v>0</v>
      </c>
      <c r="U22" s="26">
        <v>0</v>
      </c>
      <c r="V22" s="25">
        <v>0</v>
      </c>
      <c r="W22" s="26">
        <v>0</v>
      </c>
      <c r="X22" s="27">
        <v>0</v>
      </c>
      <c r="Y22" s="27">
        <v>0</v>
      </c>
      <c r="Z22" s="24">
        <v>0.41620000000000001</v>
      </c>
      <c r="AA22" s="24">
        <v>0.46185999999999999</v>
      </c>
      <c r="AB22" s="24">
        <v>0.33677000000000001</v>
      </c>
      <c r="AC22" s="101">
        <v>0.19703000000000001</v>
      </c>
      <c r="AD22" s="102">
        <v>0.2</v>
      </c>
    </row>
    <row r="23" spans="1:30" x14ac:dyDescent="0.2">
      <c r="A23" s="30" t="s">
        <v>280</v>
      </c>
      <c r="B23" s="62" t="s">
        <v>36</v>
      </c>
      <c r="C23" s="62" t="s">
        <v>36</v>
      </c>
      <c r="D23" s="62" t="s">
        <v>36</v>
      </c>
      <c r="E23" s="62" t="s">
        <v>36</v>
      </c>
      <c r="F23" s="22">
        <v>0</v>
      </c>
      <c r="G23" s="22">
        <v>0</v>
      </c>
      <c r="H23" s="22">
        <v>0</v>
      </c>
      <c r="I23" s="22">
        <v>0</v>
      </c>
      <c r="J23" s="22">
        <v>0</v>
      </c>
      <c r="K23" s="22">
        <v>0</v>
      </c>
      <c r="L23" s="22">
        <v>0</v>
      </c>
      <c r="M23" s="22">
        <v>0</v>
      </c>
      <c r="N23" s="22">
        <v>0</v>
      </c>
      <c r="O23" s="22">
        <v>0</v>
      </c>
      <c r="P23" s="23">
        <v>0</v>
      </c>
      <c r="Q23" s="23">
        <v>0</v>
      </c>
      <c r="R23" s="23">
        <v>0</v>
      </c>
      <c r="S23" s="23">
        <v>0</v>
      </c>
      <c r="T23" s="23">
        <v>0</v>
      </c>
      <c r="U23" s="26">
        <v>0</v>
      </c>
      <c r="V23" s="25">
        <v>0</v>
      </c>
      <c r="W23" s="26">
        <v>0</v>
      </c>
      <c r="X23" s="27">
        <v>0</v>
      </c>
      <c r="Y23" s="27">
        <v>0</v>
      </c>
      <c r="Z23" s="24">
        <v>4.3674999999999999E-2</v>
      </c>
      <c r="AA23" s="24">
        <v>7.3192999999999994E-2</v>
      </c>
      <c r="AB23" s="24">
        <v>4.5795000000000002E-2</v>
      </c>
      <c r="AC23" s="101">
        <v>2.6006999999999999E-2</v>
      </c>
      <c r="AD23" s="102">
        <v>0</v>
      </c>
    </row>
    <row r="24" spans="1:30" ht="39.75" customHeight="1" x14ac:dyDescent="0.2">
      <c r="A24" s="30" t="s">
        <v>299</v>
      </c>
      <c r="B24" s="62" t="s">
        <v>36</v>
      </c>
      <c r="C24" s="62" t="s">
        <v>36</v>
      </c>
      <c r="D24" s="62" t="s">
        <v>36</v>
      </c>
      <c r="E24" s="62" t="s">
        <v>36</v>
      </c>
      <c r="F24" s="22">
        <v>12</v>
      </c>
      <c r="G24" s="22">
        <v>12</v>
      </c>
      <c r="H24" s="22">
        <v>13</v>
      </c>
      <c r="I24" s="22">
        <v>13</v>
      </c>
      <c r="J24" s="22">
        <v>14</v>
      </c>
      <c r="K24" s="22">
        <v>14</v>
      </c>
      <c r="L24" s="22">
        <v>14</v>
      </c>
      <c r="M24" s="22">
        <v>14</v>
      </c>
      <c r="N24" s="22">
        <v>14</v>
      </c>
      <c r="O24" s="22">
        <v>15</v>
      </c>
      <c r="P24" s="23">
        <v>16</v>
      </c>
      <c r="Q24" s="23">
        <v>13</v>
      </c>
      <c r="R24" s="23">
        <v>11</v>
      </c>
      <c r="S24" s="23">
        <v>15</v>
      </c>
      <c r="T24" s="23">
        <v>10</v>
      </c>
      <c r="U24" s="26">
        <v>9</v>
      </c>
      <c r="V24" s="26">
        <v>9</v>
      </c>
      <c r="W24" s="26">
        <v>9</v>
      </c>
      <c r="X24" s="27">
        <v>12</v>
      </c>
      <c r="Y24" s="24">
        <v>14.788</v>
      </c>
      <c r="Z24" s="24">
        <v>14.651999999999999</v>
      </c>
      <c r="AA24" s="24">
        <v>15.016299999999999</v>
      </c>
      <c r="AB24" s="24">
        <v>12.761699999999999</v>
      </c>
      <c r="AC24" s="101">
        <v>7.0644299999999998</v>
      </c>
      <c r="AD24" s="102">
        <v>7</v>
      </c>
    </row>
  </sheetData>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24"/>
  <sheetViews>
    <sheetView workbookViewId="0">
      <pane xSplit="1" topLeftCell="S1" activePane="topRight" state="frozen"/>
      <selection activeCell="B29" sqref="B29"/>
      <selection pane="topRight" activeCell="B29" sqref="B29"/>
    </sheetView>
  </sheetViews>
  <sheetFormatPr defaultRowHeight="15" x14ac:dyDescent="0.2"/>
  <cols>
    <col min="1" max="1" width="45.5546875" style="10" customWidth="1"/>
    <col min="2" max="2" width="13.109375" style="10" customWidth="1"/>
    <col min="3" max="4" width="13.6640625" style="10" customWidth="1"/>
    <col min="5" max="5" width="15.33203125" style="10" customWidth="1"/>
    <col min="6" max="6" width="12.109375" style="10" customWidth="1"/>
    <col min="7" max="7" width="13.21875" style="10" customWidth="1"/>
    <col min="8" max="8" width="14.44140625" style="10" customWidth="1"/>
    <col min="9" max="9" width="11.6640625" style="10" customWidth="1"/>
    <col min="10" max="10" width="12.109375" style="10" customWidth="1"/>
    <col min="11" max="11" width="14" style="10" customWidth="1"/>
    <col min="12" max="12" width="12.33203125" style="10" customWidth="1"/>
    <col min="13" max="13" width="13.109375" style="10" customWidth="1"/>
    <col min="14" max="14" width="11.33203125" style="10" customWidth="1"/>
    <col min="15" max="15" width="11.77734375" style="10" customWidth="1"/>
    <col min="16" max="16" width="13" style="10" customWidth="1"/>
    <col min="17" max="17" width="11.109375" style="10" customWidth="1"/>
    <col min="18" max="18" width="11.44140625" style="10" customWidth="1"/>
    <col min="19" max="19" width="11.6640625" style="10" customWidth="1"/>
    <col min="20" max="20" width="11.44140625" style="10" customWidth="1"/>
    <col min="21" max="16384" width="8.88671875" style="10"/>
  </cols>
  <sheetData>
    <row r="1" spans="1:30" s="5" customFormat="1" ht="15.75" x14ac:dyDescent="0.25">
      <c r="A1" s="1" t="s">
        <v>436</v>
      </c>
      <c r="B1" s="2"/>
      <c r="C1" s="3"/>
      <c r="D1" s="4"/>
      <c r="E1" s="4"/>
      <c r="F1" s="2"/>
    </row>
    <row r="2" spans="1:30" s="5" customFormat="1" ht="15.75" x14ac:dyDescent="0.25">
      <c r="A2" s="2" t="s">
        <v>5</v>
      </c>
      <c r="B2" s="2"/>
      <c r="C2" s="3"/>
      <c r="D2" s="4"/>
      <c r="E2" s="4"/>
      <c r="F2" s="2"/>
    </row>
    <row r="3" spans="1:30" s="5" customFormat="1" ht="15.75" x14ac:dyDescent="0.25">
      <c r="A3" s="5" t="s">
        <v>40</v>
      </c>
      <c r="B3" s="2"/>
      <c r="C3" s="3"/>
      <c r="D3" s="4"/>
      <c r="E3" s="4"/>
      <c r="F3" s="2"/>
    </row>
    <row r="4" spans="1:30" ht="23.25" customHeight="1" x14ac:dyDescent="0.25">
      <c r="A4" s="94" t="s">
        <v>6</v>
      </c>
      <c r="B4" s="18" t="s">
        <v>264</v>
      </c>
      <c r="C4" s="18" t="s">
        <v>265</v>
      </c>
      <c r="D4" s="18" t="s">
        <v>266</v>
      </c>
      <c r="E4" s="18" t="s">
        <v>180</v>
      </c>
      <c r="F4" s="18" t="s">
        <v>181</v>
      </c>
      <c r="G4" s="18" t="s">
        <v>182</v>
      </c>
      <c r="H4" s="18" t="s">
        <v>183</v>
      </c>
      <c r="I4" s="18" t="s">
        <v>296</v>
      </c>
      <c r="J4" s="18" t="s">
        <v>124</v>
      </c>
      <c r="K4" s="18" t="s">
        <v>184</v>
      </c>
      <c r="L4" s="18" t="s">
        <v>125</v>
      </c>
      <c r="M4" s="18" t="s">
        <v>126</v>
      </c>
      <c r="N4" s="18" t="s">
        <v>127</v>
      </c>
      <c r="O4" s="18" t="s">
        <v>128</v>
      </c>
      <c r="P4" s="18" t="s">
        <v>129</v>
      </c>
      <c r="Q4" s="18" t="s">
        <v>130</v>
      </c>
      <c r="R4" s="18" t="s">
        <v>131</v>
      </c>
      <c r="S4" s="18" t="s">
        <v>132</v>
      </c>
      <c r="T4" s="17" t="s">
        <v>133</v>
      </c>
      <c r="U4" s="6" t="s">
        <v>134</v>
      </c>
      <c r="V4" s="6" t="s">
        <v>135</v>
      </c>
      <c r="W4" s="6" t="s">
        <v>136</v>
      </c>
      <c r="X4" s="6" t="s">
        <v>137</v>
      </c>
      <c r="Y4" s="6" t="s">
        <v>138</v>
      </c>
      <c r="Z4" s="6" t="s">
        <v>139</v>
      </c>
      <c r="AA4" s="6" t="s">
        <v>140</v>
      </c>
      <c r="AB4" s="6" t="s">
        <v>141</v>
      </c>
      <c r="AC4" s="6" t="s">
        <v>142</v>
      </c>
      <c r="AD4" s="32" t="s">
        <v>444</v>
      </c>
    </row>
    <row r="5" spans="1:30" x14ac:dyDescent="0.2">
      <c r="A5" s="7" t="s">
        <v>267</v>
      </c>
      <c r="B5" s="22">
        <v>46531</v>
      </c>
      <c r="C5" s="22">
        <v>44657</v>
      </c>
      <c r="D5" s="22">
        <v>48889</v>
      </c>
      <c r="E5" s="22">
        <v>52692</v>
      </c>
      <c r="F5" s="22">
        <v>55671</v>
      </c>
      <c r="G5" s="22">
        <v>58229</v>
      </c>
      <c r="H5" s="22">
        <v>57917</v>
      </c>
      <c r="I5" s="22">
        <v>57905</v>
      </c>
      <c r="J5" s="22">
        <v>62213</v>
      </c>
      <c r="K5" s="22">
        <v>60165</v>
      </c>
      <c r="L5" s="22">
        <v>60771</v>
      </c>
      <c r="M5" s="22">
        <v>63046</v>
      </c>
      <c r="N5" s="23">
        <v>66243</v>
      </c>
      <c r="O5" s="23">
        <v>66121</v>
      </c>
      <c r="P5" s="23">
        <v>65538</v>
      </c>
      <c r="Q5" s="23">
        <v>60243</v>
      </c>
      <c r="R5" s="23">
        <v>51934</v>
      </c>
      <c r="S5" s="23">
        <v>47933</v>
      </c>
      <c r="T5" s="23">
        <v>46214</v>
      </c>
      <c r="U5" s="23">
        <v>47010</v>
      </c>
      <c r="V5" s="23">
        <v>46137</v>
      </c>
      <c r="W5" s="23">
        <v>47175</v>
      </c>
      <c r="X5" s="23">
        <v>50524</v>
      </c>
      <c r="Y5" s="23">
        <v>51293</v>
      </c>
      <c r="Z5" s="23">
        <v>52683</v>
      </c>
      <c r="AA5" s="23">
        <v>49193</v>
      </c>
      <c r="AB5" s="23">
        <v>46319</v>
      </c>
      <c r="AC5" s="101">
        <v>16391</v>
      </c>
      <c r="AD5" s="102">
        <v>19218</v>
      </c>
    </row>
    <row r="6" spans="1:30" x14ac:dyDescent="0.2">
      <c r="A6" s="7" t="s">
        <v>287</v>
      </c>
      <c r="B6" s="22">
        <v>440</v>
      </c>
      <c r="C6" s="22">
        <v>397</v>
      </c>
      <c r="D6" s="22">
        <v>443</v>
      </c>
      <c r="E6" s="22">
        <v>356</v>
      </c>
      <c r="F6" s="22">
        <v>225</v>
      </c>
      <c r="G6" s="22">
        <v>329</v>
      </c>
      <c r="H6" s="22">
        <v>573</v>
      </c>
      <c r="I6" s="22">
        <v>690</v>
      </c>
      <c r="J6" s="22">
        <v>661</v>
      </c>
      <c r="K6" s="22">
        <v>884</v>
      </c>
      <c r="L6" s="22">
        <v>551</v>
      </c>
      <c r="M6" s="22">
        <v>496</v>
      </c>
      <c r="N6" s="22">
        <v>308</v>
      </c>
      <c r="O6" s="22">
        <v>466</v>
      </c>
      <c r="P6" s="23">
        <v>906</v>
      </c>
      <c r="Q6" s="23">
        <v>636</v>
      </c>
      <c r="R6" s="23">
        <v>198</v>
      </c>
      <c r="S6" s="23">
        <v>233</v>
      </c>
      <c r="T6" s="23">
        <v>118</v>
      </c>
      <c r="U6" s="10">
        <v>88</v>
      </c>
      <c r="V6" s="10">
        <v>70</v>
      </c>
      <c r="W6" s="10">
        <v>77</v>
      </c>
      <c r="X6" s="16">
        <v>132</v>
      </c>
      <c r="Y6" s="16">
        <v>16</v>
      </c>
      <c r="Z6" s="16">
        <v>6</v>
      </c>
      <c r="AA6" s="16">
        <v>14</v>
      </c>
      <c r="AB6" s="10">
        <v>5</v>
      </c>
      <c r="AC6" s="101">
        <v>13</v>
      </c>
      <c r="AD6" s="102">
        <v>0</v>
      </c>
    </row>
    <row r="7" spans="1:30" x14ac:dyDescent="0.2">
      <c r="A7" s="8" t="s">
        <v>288</v>
      </c>
      <c r="B7" s="22">
        <v>1131</v>
      </c>
      <c r="C7" s="22">
        <v>1018</v>
      </c>
      <c r="D7" s="22">
        <v>946</v>
      </c>
      <c r="E7" s="22">
        <v>935</v>
      </c>
      <c r="F7" s="22">
        <v>1137</v>
      </c>
      <c r="G7" s="22">
        <v>1461</v>
      </c>
      <c r="H7" s="22">
        <v>1753</v>
      </c>
      <c r="I7" s="22">
        <v>752</v>
      </c>
      <c r="J7" s="22">
        <v>756</v>
      </c>
      <c r="K7" s="22">
        <v>441</v>
      </c>
      <c r="L7" s="22">
        <v>345</v>
      </c>
      <c r="M7" s="22">
        <v>296</v>
      </c>
      <c r="N7" s="22">
        <v>390</v>
      </c>
      <c r="O7" s="22">
        <v>778</v>
      </c>
      <c r="P7" s="23">
        <v>726</v>
      </c>
      <c r="Q7" s="23">
        <v>375</v>
      </c>
      <c r="R7" s="23">
        <v>274</v>
      </c>
      <c r="S7" s="23">
        <v>763</v>
      </c>
      <c r="T7" s="23">
        <v>305</v>
      </c>
      <c r="U7" s="10">
        <v>240</v>
      </c>
      <c r="V7" s="10">
        <v>205</v>
      </c>
      <c r="W7" s="10">
        <v>229</v>
      </c>
      <c r="X7" s="16">
        <v>247</v>
      </c>
      <c r="Y7" s="20">
        <v>0</v>
      </c>
      <c r="Z7" s="20">
        <v>0</v>
      </c>
      <c r="AA7" s="20">
        <v>0</v>
      </c>
      <c r="AB7" s="20">
        <v>0</v>
      </c>
      <c r="AC7" s="20">
        <v>0</v>
      </c>
      <c r="AD7" s="20">
        <v>0</v>
      </c>
    </row>
    <row r="8" spans="1:30" ht="42.75" customHeight="1" x14ac:dyDescent="0.2">
      <c r="A8" s="7" t="s">
        <v>269</v>
      </c>
      <c r="B8" s="22">
        <v>86</v>
      </c>
      <c r="C8" s="22">
        <v>86</v>
      </c>
      <c r="D8" s="22">
        <v>86</v>
      </c>
      <c r="E8" s="22">
        <v>84</v>
      </c>
      <c r="F8" s="22">
        <v>79</v>
      </c>
      <c r="G8" s="22">
        <v>79</v>
      </c>
      <c r="H8" s="22">
        <v>79</v>
      </c>
      <c r="I8" s="22">
        <v>79</v>
      </c>
      <c r="J8" s="22">
        <v>78</v>
      </c>
      <c r="K8" s="22">
        <v>76</v>
      </c>
      <c r="L8" s="22">
        <v>78</v>
      </c>
      <c r="M8" s="22">
        <v>80</v>
      </c>
      <c r="N8" s="22">
        <v>79</v>
      </c>
      <c r="O8" s="22">
        <v>76</v>
      </c>
      <c r="P8" s="23">
        <v>77</v>
      </c>
      <c r="Q8" s="23">
        <v>79</v>
      </c>
      <c r="R8" s="23">
        <v>85</v>
      </c>
      <c r="S8" s="23">
        <v>80</v>
      </c>
      <c r="T8" s="23">
        <v>85</v>
      </c>
      <c r="U8" s="10">
        <v>85</v>
      </c>
      <c r="V8" s="10">
        <v>84</v>
      </c>
      <c r="W8" s="10">
        <v>83</v>
      </c>
      <c r="X8" s="14">
        <v>76.858522682289589</v>
      </c>
      <c r="Y8" s="14">
        <v>77.051400000000001</v>
      </c>
      <c r="Z8" s="14">
        <v>77.060900000000004</v>
      </c>
      <c r="AA8" s="14">
        <v>75.464699999999993</v>
      </c>
      <c r="AB8" s="14">
        <v>77.565200000000004</v>
      </c>
      <c r="AC8" s="101">
        <v>84.4739</v>
      </c>
      <c r="AD8" s="102">
        <v>84.9</v>
      </c>
    </row>
    <row r="9" spans="1:30" x14ac:dyDescent="0.2">
      <c r="A9" s="30" t="s">
        <v>270</v>
      </c>
      <c r="B9" s="22">
        <v>7</v>
      </c>
      <c r="C9" s="22">
        <v>8</v>
      </c>
      <c r="D9" s="22">
        <v>8</v>
      </c>
      <c r="E9" s="22">
        <v>8</v>
      </c>
      <c r="F9" s="22">
        <v>11</v>
      </c>
      <c r="G9" s="22">
        <v>11</v>
      </c>
      <c r="H9" s="22">
        <v>11</v>
      </c>
      <c r="I9" s="22">
        <v>11</v>
      </c>
      <c r="J9" s="22">
        <v>11</v>
      </c>
      <c r="K9" s="22">
        <v>12</v>
      </c>
      <c r="L9" s="22">
        <v>11</v>
      </c>
      <c r="M9" s="22">
        <v>10</v>
      </c>
      <c r="N9" s="22">
        <v>10</v>
      </c>
      <c r="O9" s="22">
        <v>11</v>
      </c>
      <c r="P9" s="23">
        <v>11</v>
      </c>
      <c r="Q9" s="23">
        <v>10</v>
      </c>
      <c r="R9" s="23">
        <v>7</v>
      </c>
      <c r="S9" s="23">
        <v>8</v>
      </c>
      <c r="T9" s="23">
        <v>7</v>
      </c>
      <c r="U9" s="10">
        <v>7</v>
      </c>
      <c r="V9" s="10">
        <v>7</v>
      </c>
      <c r="W9" s="10">
        <v>8</v>
      </c>
      <c r="X9" s="14">
        <v>10.013063098725354</v>
      </c>
      <c r="Y9" s="14">
        <v>9.6660400000000006</v>
      </c>
      <c r="Z9" s="14">
        <v>10.020300000000001</v>
      </c>
      <c r="AA9" s="14">
        <v>8.4063999999999997</v>
      </c>
      <c r="AB9" s="14">
        <v>8.9899000000000004</v>
      </c>
      <c r="AC9" s="101">
        <v>4.5594099999999997</v>
      </c>
      <c r="AD9" s="102">
        <v>4.9000000000000004</v>
      </c>
    </row>
    <row r="10" spans="1:30" x14ac:dyDescent="0.2">
      <c r="A10" s="30" t="s">
        <v>271</v>
      </c>
      <c r="B10" s="22">
        <v>4</v>
      </c>
      <c r="C10" s="22">
        <v>4</v>
      </c>
      <c r="D10" s="22">
        <v>4</v>
      </c>
      <c r="E10" s="22">
        <v>4</v>
      </c>
      <c r="F10" s="22">
        <v>6</v>
      </c>
      <c r="G10" s="22">
        <v>6</v>
      </c>
      <c r="H10" s="22">
        <v>6</v>
      </c>
      <c r="I10" s="22">
        <v>6</v>
      </c>
      <c r="J10" s="22">
        <v>7</v>
      </c>
      <c r="K10" s="22">
        <v>7</v>
      </c>
      <c r="L10" s="22">
        <v>7</v>
      </c>
      <c r="M10" s="22">
        <v>6</v>
      </c>
      <c r="N10" s="22">
        <v>6</v>
      </c>
      <c r="O10" s="22">
        <v>7</v>
      </c>
      <c r="P10" s="23">
        <v>7</v>
      </c>
      <c r="Q10" s="23">
        <v>7</v>
      </c>
      <c r="R10" s="23">
        <v>4</v>
      </c>
      <c r="S10" s="23">
        <v>6</v>
      </c>
      <c r="T10" s="23">
        <v>4</v>
      </c>
      <c r="U10" s="10">
        <v>4</v>
      </c>
      <c r="V10" s="10">
        <v>5</v>
      </c>
      <c r="W10" s="10">
        <v>5</v>
      </c>
      <c r="X10" s="14">
        <v>6.9491726704140619</v>
      </c>
      <c r="Y10" s="14">
        <v>7.3265399999999996</v>
      </c>
      <c r="Z10" s="14">
        <v>7.2338300000000002</v>
      </c>
      <c r="AA10" s="14">
        <v>6.6694699999999996</v>
      </c>
      <c r="AB10" s="14">
        <v>6.1830999999999996</v>
      </c>
      <c r="AC10" s="101">
        <v>3.2789799999999998</v>
      </c>
      <c r="AD10" s="102">
        <v>3.5</v>
      </c>
    </row>
    <row r="11" spans="1:30" x14ac:dyDescent="0.2">
      <c r="A11" s="30" t="s">
        <v>272</v>
      </c>
      <c r="B11" s="22">
        <v>2</v>
      </c>
      <c r="C11" s="22">
        <v>2</v>
      </c>
      <c r="D11" s="22">
        <v>2</v>
      </c>
      <c r="E11" s="22">
        <v>3</v>
      </c>
      <c r="F11" s="22">
        <v>4</v>
      </c>
      <c r="G11" s="22">
        <v>4</v>
      </c>
      <c r="H11" s="22">
        <v>3</v>
      </c>
      <c r="I11" s="22">
        <v>4</v>
      </c>
      <c r="J11" s="22">
        <v>4</v>
      </c>
      <c r="K11" s="22">
        <v>4</v>
      </c>
      <c r="L11" s="22">
        <v>4</v>
      </c>
      <c r="M11" s="22">
        <v>4</v>
      </c>
      <c r="N11" s="22">
        <v>4</v>
      </c>
      <c r="O11" s="22">
        <v>4</v>
      </c>
      <c r="P11" s="23">
        <v>5</v>
      </c>
      <c r="Q11" s="23">
        <v>4</v>
      </c>
      <c r="R11" s="23">
        <v>3</v>
      </c>
      <c r="S11" s="23">
        <v>5</v>
      </c>
      <c r="T11" s="23">
        <v>3</v>
      </c>
      <c r="U11" s="10">
        <v>3</v>
      </c>
      <c r="V11" s="10">
        <v>3</v>
      </c>
      <c r="W11" s="10">
        <v>3</v>
      </c>
      <c r="X11" s="14">
        <v>5.4944184941809837</v>
      </c>
      <c r="Y11" s="14">
        <v>5.4978300000000004</v>
      </c>
      <c r="Z11" s="14">
        <v>5.1079100000000004</v>
      </c>
      <c r="AA11" s="14">
        <v>5.8163600000000004</v>
      </c>
      <c r="AB11" s="14">
        <v>5.0285500000000001</v>
      </c>
      <c r="AC11" s="101">
        <v>2.8164099999999999</v>
      </c>
      <c r="AD11" s="102">
        <v>3.1</v>
      </c>
    </row>
    <row r="12" spans="1:30" x14ac:dyDescent="0.2">
      <c r="A12" s="30" t="s">
        <v>273</v>
      </c>
      <c r="B12" s="22">
        <v>0</v>
      </c>
      <c r="C12" s="22">
        <v>0</v>
      </c>
      <c r="D12" s="22">
        <v>0</v>
      </c>
      <c r="E12" s="22">
        <v>0</v>
      </c>
      <c r="F12" s="22">
        <v>0</v>
      </c>
      <c r="G12" s="22">
        <v>0</v>
      </c>
      <c r="H12" s="22">
        <v>0</v>
      </c>
      <c r="I12" s="22">
        <v>0</v>
      </c>
      <c r="J12" s="22">
        <v>0</v>
      </c>
      <c r="K12" s="22">
        <v>0</v>
      </c>
      <c r="L12" s="22">
        <v>0</v>
      </c>
      <c r="M12" s="22">
        <v>0</v>
      </c>
      <c r="N12" s="22">
        <v>0</v>
      </c>
      <c r="O12" s="22">
        <v>0</v>
      </c>
      <c r="P12" s="23">
        <v>0</v>
      </c>
      <c r="Q12" s="23">
        <v>0</v>
      </c>
      <c r="R12" s="23">
        <v>0</v>
      </c>
      <c r="S12" s="23">
        <v>1</v>
      </c>
      <c r="T12" s="23">
        <v>0</v>
      </c>
      <c r="U12" s="10">
        <v>0</v>
      </c>
      <c r="V12" s="10">
        <v>0</v>
      </c>
      <c r="W12" s="10">
        <v>0</v>
      </c>
      <c r="X12" s="14">
        <v>0.65315493626791232</v>
      </c>
      <c r="Y12" s="14">
        <v>0</v>
      </c>
      <c r="Z12" s="14">
        <v>0.53717999999999999</v>
      </c>
      <c r="AA12" s="14">
        <v>0.57130999999999998</v>
      </c>
      <c r="AB12" s="14">
        <v>0.38286999999999999</v>
      </c>
      <c r="AC12" s="101">
        <v>0.29343999999999998</v>
      </c>
      <c r="AD12" s="102">
        <v>0.3</v>
      </c>
    </row>
    <row r="13" spans="1:30" x14ac:dyDescent="0.2">
      <c r="A13" s="30" t="s">
        <v>274</v>
      </c>
      <c r="B13" s="22">
        <v>0</v>
      </c>
      <c r="C13" s="22">
        <v>0</v>
      </c>
      <c r="D13" s="22">
        <v>0</v>
      </c>
      <c r="E13" s="22">
        <v>0</v>
      </c>
      <c r="F13" s="22">
        <v>0</v>
      </c>
      <c r="G13" s="22">
        <v>0</v>
      </c>
      <c r="H13" s="22">
        <v>0</v>
      </c>
      <c r="I13" s="22">
        <v>0</v>
      </c>
      <c r="J13" s="22">
        <v>0</v>
      </c>
      <c r="K13" s="22">
        <v>0</v>
      </c>
      <c r="L13" s="22">
        <v>0</v>
      </c>
      <c r="M13" s="22">
        <v>0</v>
      </c>
      <c r="N13" s="22">
        <v>0</v>
      </c>
      <c r="O13" s="22">
        <v>0</v>
      </c>
      <c r="P13" s="23">
        <v>0</v>
      </c>
      <c r="Q13" s="23">
        <v>0</v>
      </c>
      <c r="R13" s="23">
        <v>0</v>
      </c>
      <c r="S13" s="23">
        <v>0</v>
      </c>
      <c r="T13" s="23">
        <v>0</v>
      </c>
      <c r="U13" s="10">
        <v>0</v>
      </c>
      <c r="V13" s="10">
        <v>0</v>
      </c>
      <c r="W13" s="10">
        <v>0</v>
      </c>
      <c r="X13" s="14">
        <v>3.1668118122080598E-2</v>
      </c>
      <c r="Y13" s="14">
        <v>0.43670999999999999</v>
      </c>
      <c r="Z13" s="14">
        <v>3.9861000000000001E-2</v>
      </c>
      <c r="AA13" s="14">
        <v>4.6973000000000001E-2</v>
      </c>
      <c r="AB13" s="14">
        <v>2.1328E-2</v>
      </c>
      <c r="AC13" s="101">
        <v>2.2483E-2</v>
      </c>
      <c r="AD13" s="102">
        <v>0</v>
      </c>
    </row>
    <row r="14" spans="1:30" ht="37.5" customHeight="1" x14ac:dyDescent="0.2">
      <c r="A14" s="30" t="s">
        <v>300</v>
      </c>
      <c r="B14" s="22">
        <v>7</v>
      </c>
      <c r="C14" s="22">
        <v>9</v>
      </c>
      <c r="D14" s="22">
        <v>7</v>
      </c>
      <c r="E14" s="22">
        <v>7</v>
      </c>
      <c r="F14" s="22">
        <v>11</v>
      </c>
      <c r="G14" s="22">
        <v>11</v>
      </c>
      <c r="H14" s="22">
        <v>10</v>
      </c>
      <c r="I14" s="22">
        <v>12</v>
      </c>
      <c r="J14" s="22">
        <v>12</v>
      </c>
      <c r="K14" s="22">
        <v>13</v>
      </c>
      <c r="L14" s="22">
        <v>12</v>
      </c>
      <c r="M14" s="22">
        <v>12</v>
      </c>
      <c r="N14" s="22">
        <v>12</v>
      </c>
      <c r="O14" s="22">
        <v>13</v>
      </c>
      <c r="P14" s="22">
        <v>13</v>
      </c>
      <c r="Q14" s="23">
        <v>12</v>
      </c>
      <c r="R14" s="23">
        <v>10</v>
      </c>
      <c r="S14" s="23">
        <v>12</v>
      </c>
      <c r="T14" s="23">
        <v>9</v>
      </c>
      <c r="U14" s="10">
        <v>9</v>
      </c>
      <c r="V14" s="10">
        <v>10</v>
      </c>
      <c r="W14" s="10">
        <v>10</v>
      </c>
      <c r="X14" s="14">
        <v>14.308999999999999</v>
      </c>
      <c r="Y14" s="14">
        <v>13.6867</v>
      </c>
      <c r="Z14" s="14">
        <v>13.815200000000001</v>
      </c>
      <c r="AA14" s="14">
        <v>14.0486</v>
      </c>
      <c r="AB14" s="14">
        <v>12.435</v>
      </c>
      <c r="AC14" s="101">
        <v>7.2468399999999997</v>
      </c>
      <c r="AD14" s="102">
        <v>8</v>
      </c>
    </row>
    <row r="15" spans="1:30" ht="41.25" customHeight="1" x14ac:dyDescent="0.2">
      <c r="A15" s="30" t="s">
        <v>268</v>
      </c>
      <c r="B15" s="22">
        <v>73034</v>
      </c>
      <c r="C15" s="22">
        <v>72177</v>
      </c>
      <c r="D15" s="22">
        <v>72000</v>
      </c>
      <c r="E15" s="22">
        <v>73174</v>
      </c>
      <c r="F15" s="22">
        <v>78225</v>
      </c>
      <c r="G15" s="22">
        <v>82517</v>
      </c>
      <c r="H15" s="22">
        <v>84535</v>
      </c>
      <c r="I15" s="22">
        <v>86647</v>
      </c>
      <c r="J15" s="22">
        <v>90245</v>
      </c>
      <c r="K15" s="22">
        <v>86004</v>
      </c>
      <c r="L15" s="22">
        <v>86500</v>
      </c>
      <c r="M15" s="22">
        <v>90093</v>
      </c>
      <c r="N15" s="23">
        <v>95198</v>
      </c>
      <c r="O15" s="23">
        <v>95383</v>
      </c>
      <c r="P15" s="23">
        <v>91886</v>
      </c>
      <c r="Q15" s="23">
        <v>85274</v>
      </c>
      <c r="R15" s="23">
        <v>73262</v>
      </c>
      <c r="S15" s="23">
        <v>68291</v>
      </c>
      <c r="T15" s="23">
        <v>69507</v>
      </c>
      <c r="U15" s="23">
        <v>71637</v>
      </c>
      <c r="V15" s="23">
        <v>71901</v>
      </c>
      <c r="W15" s="23">
        <v>73396</v>
      </c>
      <c r="X15" s="23">
        <v>79618</v>
      </c>
      <c r="Y15" s="23">
        <v>83691</v>
      </c>
      <c r="Z15" s="23">
        <v>88246</v>
      </c>
      <c r="AA15" s="23">
        <v>83312</v>
      </c>
      <c r="AB15" s="23">
        <v>77535</v>
      </c>
      <c r="AC15" s="101">
        <v>24838</v>
      </c>
      <c r="AD15" s="102">
        <v>26310</v>
      </c>
    </row>
    <row r="16" spans="1:30" x14ac:dyDescent="0.2">
      <c r="A16" s="30" t="s">
        <v>289</v>
      </c>
      <c r="B16" s="22">
        <v>696</v>
      </c>
      <c r="C16" s="22">
        <v>618</v>
      </c>
      <c r="D16" s="22">
        <v>774</v>
      </c>
      <c r="E16" s="22">
        <v>634</v>
      </c>
      <c r="F16" s="22">
        <v>417</v>
      </c>
      <c r="G16" s="22">
        <v>522</v>
      </c>
      <c r="H16" s="22">
        <v>767</v>
      </c>
      <c r="I16" s="22">
        <v>841</v>
      </c>
      <c r="J16" s="22">
        <v>851</v>
      </c>
      <c r="K16" s="22">
        <v>1119</v>
      </c>
      <c r="L16" s="22">
        <v>834</v>
      </c>
      <c r="M16" s="22">
        <v>916</v>
      </c>
      <c r="N16" s="22">
        <v>522</v>
      </c>
      <c r="O16" s="22">
        <v>730</v>
      </c>
      <c r="P16" s="23">
        <v>1146</v>
      </c>
      <c r="Q16" s="23">
        <v>814</v>
      </c>
      <c r="R16" s="23">
        <v>294</v>
      </c>
      <c r="S16" s="23">
        <v>482</v>
      </c>
      <c r="T16" s="23">
        <v>176</v>
      </c>
      <c r="U16" s="10">
        <v>160</v>
      </c>
      <c r="V16" s="10">
        <v>136</v>
      </c>
      <c r="W16" s="10">
        <v>152</v>
      </c>
      <c r="X16" s="16">
        <v>238</v>
      </c>
      <c r="Y16" s="16">
        <v>41</v>
      </c>
      <c r="Z16" s="16">
        <v>6</v>
      </c>
      <c r="AA16" s="16">
        <v>16</v>
      </c>
      <c r="AB16" s="16">
        <v>9</v>
      </c>
      <c r="AC16" s="101">
        <v>13</v>
      </c>
      <c r="AD16" s="102">
        <v>2</v>
      </c>
    </row>
    <row r="17" spans="1:30" x14ac:dyDescent="0.2">
      <c r="A17" s="30" t="s">
        <v>290</v>
      </c>
      <c r="B17" s="22">
        <v>1747</v>
      </c>
      <c r="C17" s="22">
        <v>1310</v>
      </c>
      <c r="D17" s="22">
        <v>1467</v>
      </c>
      <c r="E17" s="22">
        <v>1359</v>
      </c>
      <c r="F17" s="22">
        <v>1708</v>
      </c>
      <c r="G17" s="22">
        <v>2031</v>
      </c>
      <c r="H17" s="22">
        <v>2384</v>
      </c>
      <c r="I17" s="22">
        <v>1313</v>
      </c>
      <c r="J17" s="22">
        <v>1042</v>
      </c>
      <c r="K17" s="22">
        <v>637</v>
      </c>
      <c r="L17" s="22">
        <v>559</v>
      </c>
      <c r="M17" s="22">
        <v>763</v>
      </c>
      <c r="N17" s="22">
        <v>568</v>
      </c>
      <c r="O17" s="22">
        <v>966</v>
      </c>
      <c r="P17" s="23">
        <v>908</v>
      </c>
      <c r="Q17" s="23">
        <v>526</v>
      </c>
      <c r="R17" s="23">
        <v>330</v>
      </c>
      <c r="S17" s="23">
        <v>1175</v>
      </c>
      <c r="T17" s="23">
        <v>393</v>
      </c>
      <c r="U17" s="10">
        <v>297</v>
      </c>
      <c r="V17" s="10">
        <v>252</v>
      </c>
      <c r="W17" s="10">
        <v>262</v>
      </c>
      <c r="X17" s="16">
        <v>314</v>
      </c>
      <c r="Y17" s="20">
        <v>0</v>
      </c>
      <c r="Z17" s="20">
        <v>0</v>
      </c>
      <c r="AA17" s="20">
        <v>0</v>
      </c>
      <c r="AB17" s="20">
        <v>0</v>
      </c>
      <c r="AC17" s="20">
        <v>0</v>
      </c>
      <c r="AD17" s="20">
        <v>0</v>
      </c>
    </row>
    <row r="18" spans="1:30" ht="39" customHeight="1" x14ac:dyDescent="0.2">
      <c r="A18" s="30" t="s">
        <v>275</v>
      </c>
      <c r="B18" s="22">
        <v>82</v>
      </c>
      <c r="C18" s="22">
        <v>81</v>
      </c>
      <c r="D18" s="22">
        <v>80</v>
      </c>
      <c r="E18" s="22">
        <v>81</v>
      </c>
      <c r="F18" s="22">
        <v>76</v>
      </c>
      <c r="G18" s="22">
        <v>75</v>
      </c>
      <c r="H18" s="22">
        <v>74</v>
      </c>
      <c r="I18" s="22">
        <v>75</v>
      </c>
      <c r="J18" s="22">
        <v>75</v>
      </c>
      <c r="K18" s="22">
        <v>76</v>
      </c>
      <c r="L18" s="22">
        <v>77</v>
      </c>
      <c r="M18" s="22">
        <v>78</v>
      </c>
      <c r="N18" s="22">
        <v>78</v>
      </c>
      <c r="O18" s="22">
        <v>75</v>
      </c>
      <c r="P18" s="23">
        <v>74</v>
      </c>
      <c r="Q18" s="23">
        <v>75</v>
      </c>
      <c r="R18" s="23">
        <v>82</v>
      </c>
      <c r="S18" s="23">
        <v>77</v>
      </c>
      <c r="T18" s="23">
        <v>83</v>
      </c>
      <c r="U18" s="10">
        <v>83</v>
      </c>
      <c r="V18" s="12">
        <v>83</v>
      </c>
      <c r="W18" s="10">
        <v>82</v>
      </c>
      <c r="X18" s="16">
        <v>76</v>
      </c>
      <c r="Y18" s="14">
        <v>75.233900000000006</v>
      </c>
      <c r="Z18" s="14">
        <v>74.908799999999999</v>
      </c>
      <c r="AA18" s="14">
        <v>74.751900000000006</v>
      </c>
      <c r="AB18" s="14">
        <v>77.193399999999997</v>
      </c>
      <c r="AC18" s="101">
        <v>84.848600000000005</v>
      </c>
      <c r="AD18" s="102">
        <v>84.9</v>
      </c>
    </row>
    <row r="19" spans="1:30" x14ac:dyDescent="0.2">
      <c r="A19" s="30" t="s">
        <v>276</v>
      </c>
      <c r="B19" s="22">
        <v>8</v>
      </c>
      <c r="C19" s="22">
        <v>9</v>
      </c>
      <c r="D19" s="22">
        <v>9</v>
      </c>
      <c r="E19" s="22">
        <v>9</v>
      </c>
      <c r="F19" s="22">
        <v>11</v>
      </c>
      <c r="G19" s="22">
        <v>12</v>
      </c>
      <c r="H19" s="22">
        <v>12</v>
      </c>
      <c r="I19" s="22">
        <v>11</v>
      </c>
      <c r="J19" s="22">
        <v>11</v>
      </c>
      <c r="K19" s="22">
        <v>12</v>
      </c>
      <c r="L19" s="22">
        <v>11</v>
      </c>
      <c r="M19" s="22">
        <v>10</v>
      </c>
      <c r="N19" s="22">
        <v>11</v>
      </c>
      <c r="O19" s="22">
        <v>12</v>
      </c>
      <c r="P19" s="23">
        <v>11</v>
      </c>
      <c r="Q19" s="23">
        <v>11</v>
      </c>
      <c r="R19" s="23">
        <v>8</v>
      </c>
      <c r="S19" s="23">
        <v>9</v>
      </c>
      <c r="T19" s="23">
        <v>8</v>
      </c>
      <c r="U19" s="10">
        <v>8</v>
      </c>
      <c r="V19" s="12">
        <v>8</v>
      </c>
      <c r="W19" s="10">
        <v>9</v>
      </c>
      <c r="X19" s="16">
        <v>11</v>
      </c>
      <c r="Y19" s="14">
        <v>11.4899</v>
      </c>
      <c r="Z19" s="14">
        <v>11.804500000000001</v>
      </c>
      <c r="AA19" s="14">
        <v>9.8015000000000008</v>
      </c>
      <c r="AB19" s="14">
        <v>10.022500000000001</v>
      </c>
      <c r="AC19" s="101">
        <v>4.8968699999999998</v>
      </c>
      <c r="AD19" s="102">
        <v>5.6</v>
      </c>
    </row>
    <row r="20" spans="1:30" x14ac:dyDescent="0.2">
      <c r="A20" s="30" t="s">
        <v>277</v>
      </c>
      <c r="B20" s="22">
        <v>5</v>
      </c>
      <c r="C20" s="22">
        <v>5</v>
      </c>
      <c r="D20" s="22">
        <v>6</v>
      </c>
      <c r="E20" s="22">
        <v>6</v>
      </c>
      <c r="F20" s="22">
        <v>7</v>
      </c>
      <c r="G20" s="22">
        <v>8</v>
      </c>
      <c r="H20" s="22">
        <v>8</v>
      </c>
      <c r="I20" s="22">
        <v>7</v>
      </c>
      <c r="J20" s="22">
        <v>7</v>
      </c>
      <c r="K20" s="22">
        <v>7</v>
      </c>
      <c r="L20" s="22">
        <v>7</v>
      </c>
      <c r="M20" s="22">
        <v>7</v>
      </c>
      <c r="N20" s="22">
        <v>7</v>
      </c>
      <c r="O20" s="22">
        <v>8</v>
      </c>
      <c r="P20" s="23">
        <v>8</v>
      </c>
      <c r="Q20" s="23">
        <v>8</v>
      </c>
      <c r="R20" s="23">
        <v>5</v>
      </c>
      <c r="S20" s="23">
        <v>7</v>
      </c>
      <c r="T20" s="23">
        <v>5</v>
      </c>
      <c r="U20" s="10">
        <v>5</v>
      </c>
      <c r="V20" s="12">
        <v>5</v>
      </c>
      <c r="W20" s="10">
        <v>5</v>
      </c>
      <c r="X20" s="16">
        <v>7</v>
      </c>
      <c r="Y20" s="14">
        <v>7.6770500000000004</v>
      </c>
      <c r="Z20" s="14">
        <v>7.9607000000000001</v>
      </c>
      <c r="AA20" s="14">
        <v>7.2570800000000002</v>
      </c>
      <c r="AB20" s="14">
        <v>6.60867</v>
      </c>
      <c r="AC20" s="101">
        <v>3.5277400000000001</v>
      </c>
      <c r="AD20" s="102">
        <v>3.7</v>
      </c>
    </row>
    <row r="21" spans="1:30" x14ac:dyDescent="0.2">
      <c r="A21" s="30" t="s">
        <v>278</v>
      </c>
      <c r="B21" s="22">
        <v>4</v>
      </c>
      <c r="C21" s="22">
        <v>4</v>
      </c>
      <c r="D21" s="22">
        <v>4</v>
      </c>
      <c r="E21" s="22">
        <v>4</v>
      </c>
      <c r="F21" s="22">
        <v>5</v>
      </c>
      <c r="G21" s="22">
        <v>5</v>
      </c>
      <c r="H21" s="22">
        <v>5</v>
      </c>
      <c r="I21" s="22">
        <v>5</v>
      </c>
      <c r="J21" s="22">
        <v>5</v>
      </c>
      <c r="K21" s="22">
        <v>5</v>
      </c>
      <c r="L21" s="22">
        <v>4</v>
      </c>
      <c r="M21" s="22">
        <v>4</v>
      </c>
      <c r="N21" s="22">
        <v>4</v>
      </c>
      <c r="O21" s="22">
        <v>5</v>
      </c>
      <c r="P21" s="23">
        <v>5</v>
      </c>
      <c r="Q21" s="23">
        <v>5</v>
      </c>
      <c r="R21" s="23">
        <v>4</v>
      </c>
      <c r="S21" s="23">
        <v>6</v>
      </c>
      <c r="T21" s="23">
        <v>4</v>
      </c>
      <c r="U21" s="10">
        <v>4</v>
      </c>
      <c r="V21" s="12">
        <v>3</v>
      </c>
      <c r="W21" s="10">
        <v>3</v>
      </c>
      <c r="X21" s="10">
        <v>5</v>
      </c>
      <c r="Y21" s="12">
        <v>5.1128600000000004</v>
      </c>
      <c r="Z21" s="12">
        <v>4.7446900000000003</v>
      </c>
      <c r="AA21" s="14">
        <v>5.4516799999999996</v>
      </c>
      <c r="AB21" s="14">
        <v>4.5234399999999999</v>
      </c>
      <c r="AC21" s="101">
        <v>2.7816200000000002</v>
      </c>
      <c r="AD21" s="102">
        <v>2.8</v>
      </c>
    </row>
    <row r="22" spans="1:30" x14ac:dyDescent="0.2">
      <c r="A22" s="30" t="s">
        <v>279</v>
      </c>
      <c r="B22" s="22">
        <v>1</v>
      </c>
      <c r="C22" s="22">
        <v>1</v>
      </c>
      <c r="D22" s="22">
        <v>1</v>
      </c>
      <c r="E22" s="22">
        <v>1</v>
      </c>
      <c r="F22" s="22">
        <v>1</v>
      </c>
      <c r="G22" s="22">
        <v>1</v>
      </c>
      <c r="H22" s="22">
        <v>1</v>
      </c>
      <c r="I22" s="22">
        <v>1</v>
      </c>
      <c r="J22" s="22">
        <v>1</v>
      </c>
      <c r="K22" s="22">
        <v>1</v>
      </c>
      <c r="L22" s="22">
        <v>1</v>
      </c>
      <c r="M22" s="22">
        <v>1</v>
      </c>
      <c r="N22" s="22">
        <v>1</v>
      </c>
      <c r="O22" s="22">
        <v>1</v>
      </c>
      <c r="P22" s="23">
        <v>1</v>
      </c>
      <c r="Q22" s="23">
        <v>1</v>
      </c>
      <c r="R22" s="23">
        <v>1</v>
      </c>
      <c r="S22" s="23">
        <v>1</v>
      </c>
      <c r="T22" s="23">
        <v>1</v>
      </c>
      <c r="U22" s="10">
        <v>1</v>
      </c>
      <c r="V22" s="12">
        <v>1</v>
      </c>
      <c r="W22" s="10">
        <v>0</v>
      </c>
      <c r="X22" s="10">
        <v>1</v>
      </c>
      <c r="Y22" s="12">
        <v>0</v>
      </c>
      <c r="Z22" s="12">
        <v>0.51334000000000002</v>
      </c>
      <c r="AA22" s="14">
        <v>0.54183999999999999</v>
      </c>
      <c r="AB22" s="14">
        <v>0.37129000000000001</v>
      </c>
      <c r="AC22" s="101">
        <v>0.30803000000000003</v>
      </c>
      <c r="AD22" s="102">
        <v>0.4</v>
      </c>
    </row>
    <row r="23" spans="1:30" x14ac:dyDescent="0.2">
      <c r="A23" s="30" t="s">
        <v>280</v>
      </c>
      <c r="B23" s="22">
        <v>0</v>
      </c>
      <c r="C23" s="22">
        <v>0</v>
      </c>
      <c r="D23" s="22">
        <v>0</v>
      </c>
      <c r="E23" s="22">
        <v>0</v>
      </c>
      <c r="F23" s="22">
        <v>0</v>
      </c>
      <c r="G23" s="22">
        <v>0</v>
      </c>
      <c r="H23" s="22">
        <v>0</v>
      </c>
      <c r="I23" s="22">
        <v>0</v>
      </c>
      <c r="J23" s="22">
        <v>0</v>
      </c>
      <c r="K23" s="22">
        <v>0</v>
      </c>
      <c r="L23" s="22">
        <v>0</v>
      </c>
      <c r="M23" s="22">
        <v>0</v>
      </c>
      <c r="N23" s="22">
        <v>0</v>
      </c>
      <c r="O23" s="22">
        <v>0</v>
      </c>
      <c r="P23" s="23">
        <v>0</v>
      </c>
      <c r="Q23" s="23">
        <v>0</v>
      </c>
      <c r="R23" s="23">
        <v>0</v>
      </c>
      <c r="S23" s="23">
        <v>0</v>
      </c>
      <c r="T23" s="23">
        <v>0</v>
      </c>
      <c r="U23" s="10">
        <v>0</v>
      </c>
      <c r="V23" s="12">
        <v>0</v>
      </c>
      <c r="W23" s="10">
        <v>0</v>
      </c>
      <c r="X23" s="10">
        <v>0</v>
      </c>
      <c r="Y23" s="12">
        <v>0.43970999999999999</v>
      </c>
      <c r="Z23" s="12">
        <v>6.7991999999999997E-2</v>
      </c>
      <c r="AA23" s="14">
        <v>8.2681000000000004E-2</v>
      </c>
      <c r="AB23" s="14">
        <v>5.4974000000000002E-2</v>
      </c>
      <c r="AC23" s="101">
        <v>4.6029E-2</v>
      </c>
      <c r="AD23" s="102">
        <v>0</v>
      </c>
    </row>
    <row r="24" spans="1:30" ht="39.75" customHeight="1" x14ac:dyDescent="0.2">
      <c r="A24" s="30" t="s">
        <v>299</v>
      </c>
      <c r="B24" s="63">
        <v>10</v>
      </c>
      <c r="C24" s="63">
        <v>13</v>
      </c>
      <c r="D24" s="63">
        <v>11</v>
      </c>
      <c r="E24" s="63">
        <v>10</v>
      </c>
      <c r="F24" s="63">
        <v>14</v>
      </c>
      <c r="G24" s="63">
        <v>14</v>
      </c>
      <c r="H24" s="63">
        <v>14</v>
      </c>
      <c r="I24" s="63">
        <v>16</v>
      </c>
      <c r="J24" s="63">
        <v>16</v>
      </c>
      <c r="K24" s="63">
        <v>15</v>
      </c>
      <c r="L24" s="63">
        <v>14</v>
      </c>
      <c r="M24" s="63">
        <v>14</v>
      </c>
      <c r="N24" s="63">
        <v>14</v>
      </c>
      <c r="O24" s="63">
        <v>15</v>
      </c>
      <c r="P24" s="64">
        <v>17</v>
      </c>
      <c r="Q24" s="64">
        <v>16</v>
      </c>
      <c r="R24" s="64">
        <v>12</v>
      </c>
      <c r="S24" s="64">
        <v>16</v>
      </c>
      <c r="T24" s="64">
        <v>11</v>
      </c>
      <c r="U24" s="65">
        <v>11</v>
      </c>
      <c r="V24" s="65">
        <v>11</v>
      </c>
      <c r="W24" s="65">
        <v>11</v>
      </c>
      <c r="X24" s="65">
        <v>14</v>
      </c>
      <c r="Y24" s="66">
        <v>14.1693</v>
      </c>
      <c r="Z24" s="66">
        <v>14.4504</v>
      </c>
      <c r="AA24" s="67">
        <v>14.425800000000001</v>
      </c>
      <c r="AB24" s="67">
        <v>12.6839</v>
      </c>
      <c r="AC24" s="101">
        <v>7.6167600000000002</v>
      </c>
      <c r="AD24" s="102">
        <v>8</v>
      </c>
    </row>
  </sheetData>
  <pageMargins left="0.7" right="0.7" top="0.75" bottom="0.75" header="0.3" footer="0.3"/>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44"/>
  <sheetViews>
    <sheetView workbookViewId="0">
      <pane xSplit="1" topLeftCell="B1" activePane="topRight" state="frozen"/>
      <selection activeCell="B29" sqref="B29"/>
      <selection pane="topRight" activeCell="B29" sqref="B29"/>
    </sheetView>
  </sheetViews>
  <sheetFormatPr defaultRowHeight="15" x14ac:dyDescent="0.2"/>
  <cols>
    <col min="1" max="1" width="36.21875" style="10" customWidth="1"/>
    <col min="2" max="6" width="12.33203125" style="18" customWidth="1"/>
    <col min="7" max="7" width="14" style="18" customWidth="1"/>
    <col min="8" max="14" width="12.33203125" style="18" customWidth="1"/>
    <col min="15" max="16384" width="8.88671875" style="10"/>
  </cols>
  <sheetData>
    <row r="1" spans="1:14" s="5" customFormat="1" ht="15.75" x14ac:dyDescent="0.25">
      <c r="A1" s="1" t="s">
        <v>466</v>
      </c>
      <c r="B1" s="68"/>
      <c r="C1" s="69"/>
      <c r="D1" s="70"/>
      <c r="E1" s="68"/>
      <c r="F1" s="71"/>
      <c r="G1" s="71"/>
      <c r="H1" s="71"/>
      <c r="I1" s="71"/>
      <c r="J1" s="71"/>
      <c r="K1" s="71"/>
      <c r="L1" s="71"/>
      <c r="M1" s="71"/>
      <c r="N1" s="71"/>
    </row>
    <row r="2" spans="1:14" s="5" customFormat="1" ht="15.75" x14ac:dyDescent="0.25">
      <c r="A2" s="2" t="s">
        <v>5</v>
      </c>
      <c r="B2" s="68"/>
      <c r="C2" s="69"/>
      <c r="D2" s="70"/>
      <c r="E2" s="68"/>
      <c r="F2" s="71"/>
      <c r="G2" s="71"/>
      <c r="H2" s="71"/>
      <c r="I2" s="71"/>
      <c r="J2" s="71"/>
      <c r="K2" s="71"/>
      <c r="L2" s="71"/>
      <c r="M2" s="71"/>
      <c r="N2" s="71"/>
    </row>
    <row r="3" spans="1:14" s="5" customFormat="1" ht="15.75" x14ac:dyDescent="0.25">
      <c r="A3" s="5" t="s">
        <v>40</v>
      </c>
      <c r="B3" s="68"/>
      <c r="C3" s="69"/>
      <c r="D3" s="70"/>
      <c r="E3" s="68"/>
      <c r="F3" s="71"/>
      <c r="G3" s="71"/>
      <c r="H3" s="71"/>
      <c r="I3" s="71"/>
      <c r="J3" s="71"/>
      <c r="K3" s="71"/>
      <c r="L3" s="71"/>
      <c r="M3" s="71"/>
      <c r="N3" s="71"/>
    </row>
    <row r="4" spans="1:14" s="18" customFormat="1" ht="47.25" x14ac:dyDescent="0.25">
      <c r="A4" s="94" t="s">
        <v>210</v>
      </c>
      <c r="B4" s="58" t="s">
        <v>301</v>
      </c>
      <c r="C4" s="58" t="s">
        <v>308</v>
      </c>
      <c r="D4" s="58" t="s">
        <v>310</v>
      </c>
      <c r="E4" s="58" t="s">
        <v>309</v>
      </c>
      <c r="F4" s="58" t="s">
        <v>302</v>
      </c>
      <c r="G4" s="58" t="s">
        <v>315</v>
      </c>
      <c r="H4" s="32" t="s">
        <v>303</v>
      </c>
      <c r="I4" s="6" t="s">
        <v>304</v>
      </c>
      <c r="J4" s="6" t="s">
        <v>305</v>
      </c>
      <c r="K4" s="6" t="s">
        <v>306</v>
      </c>
      <c r="L4" s="6" t="s">
        <v>307</v>
      </c>
      <c r="M4" s="6" t="s">
        <v>314</v>
      </c>
      <c r="N4" s="6" t="s">
        <v>313</v>
      </c>
    </row>
    <row r="5" spans="1:14" x14ac:dyDescent="0.2">
      <c r="A5" s="30" t="s">
        <v>45</v>
      </c>
      <c r="B5" s="72">
        <v>51030</v>
      </c>
      <c r="C5" s="72">
        <v>3341</v>
      </c>
      <c r="D5" s="72">
        <v>182</v>
      </c>
      <c r="E5" s="98">
        <f t="shared" ref="E5:E20" si="0">SUM(B5:D5)</f>
        <v>54553</v>
      </c>
      <c r="F5" s="72">
        <v>3056</v>
      </c>
      <c r="G5" s="72">
        <v>2653</v>
      </c>
      <c r="H5" s="72">
        <v>2412</v>
      </c>
      <c r="I5" s="72">
        <v>0</v>
      </c>
      <c r="J5" s="72">
        <v>11</v>
      </c>
      <c r="K5" s="72">
        <v>111</v>
      </c>
      <c r="L5" s="72">
        <v>190</v>
      </c>
      <c r="M5" s="31">
        <f t="shared" ref="M5:M21" si="1">SUM(F5:L5)</f>
        <v>8433</v>
      </c>
      <c r="N5" s="99">
        <f t="shared" ref="N5:N21" si="2">SUM(E5+M5)</f>
        <v>62986</v>
      </c>
    </row>
    <row r="6" spans="1:14" x14ac:dyDescent="0.2">
      <c r="A6" s="30" t="s">
        <v>46</v>
      </c>
      <c r="B6" s="72">
        <v>1064</v>
      </c>
      <c r="C6" s="72">
        <v>2</v>
      </c>
      <c r="D6" s="72">
        <v>0</v>
      </c>
      <c r="E6" s="98">
        <f t="shared" si="0"/>
        <v>1066</v>
      </c>
      <c r="F6" s="72">
        <v>10</v>
      </c>
      <c r="G6" s="72">
        <v>0</v>
      </c>
      <c r="H6" s="72">
        <v>0</v>
      </c>
      <c r="I6" s="72">
        <v>59</v>
      </c>
      <c r="J6" s="72">
        <v>0</v>
      </c>
      <c r="K6" s="72">
        <v>12</v>
      </c>
      <c r="L6" s="72">
        <v>0</v>
      </c>
      <c r="M6" s="31">
        <f t="shared" si="1"/>
        <v>81</v>
      </c>
      <c r="N6" s="31">
        <f t="shared" si="2"/>
        <v>1147</v>
      </c>
    </row>
    <row r="7" spans="1:14" x14ac:dyDescent="0.2">
      <c r="A7" s="7" t="s">
        <v>47</v>
      </c>
      <c r="B7" s="72">
        <v>2591</v>
      </c>
      <c r="C7" s="72">
        <v>220</v>
      </c>
      <c r="D7" s="72">
        <v>6</v>
      </c>
      <c r="E7" s="98">
        <f t="shared" si="0"/>
        <v>2817</v>
      </c>
      <c r="F7" s="72">
        <v>0</v>
      </c>
      <c r="G7" s="72">
        <v>6</v>
      </c>
      <c r="H7" s="72">
        <v>0</v>
      </c>
      <c r="I7" s="72">
        <v>56</v>
      </c>
      <c r="J7" s="72">
        <v>0</v>
      </c>
      <c r="K7" s="72">
        <v>52</v>
      </c>
      <c r="L7" s="72">
        <v>0</v>
      </c>
      <c r="M7" s="31">
        <f t="shared" si="1"/>
        <v>114</v>
      </c>
      <c r="N7" s="31">
        <f t="shared" si="2"/>
        <v>2931</v>
      </c>
    </row>
    <row r="8" spans="1:14" ht="16.5" customHeight="1" x14ac:dyDescent="0.2">
      <c r="A8" s="7" t="s">
        <v>48</v>
      </c>
      <c r="B8" s="72">
        <v>808</v>
      </c>
      <c r="C8" s="72">
        <v>116</v>
      </c>
      <c r="D8" s="72">
        <v>0</v>
      </c>
      <c r="E8" s="98">
        <f t="shared" si="0"/>
        <v>924</v>
      </c>
      <c r="F8" s="72">
        <v>0</v>
      </c>
      <c r="G8" s="72">
        <v>0</v>
      </c>
      <c r="H8" s="72">
        <v>0</v>
      </c>
      <c r="I8" s="72">
        <v>155</v>
      </c>
      <c r="J8" s="72">
        <v>0</v>
      </c>
      <c r="K8" s="72">
        <v>14</v>
      </c>
      <c r="L8" s="72">
        <v>1</v>
      </c>
      <c r="M8" s="31">
        <f t="shared" si="1"/>
        <v>170</v>
      </c>
      <c r="N8" s="31">
        <f t="shared" si="2"/>
        <v>1094</v>
      </c>
    </row>
    <row r="9" spans="1:14" x14ac:dyDescent="0.2">
      <c r="A9" s="7" t="s">
        <v>49</v>
      </c>
      <c r="B9" s="72">
        <v>1125</v>
      </c>
      <c r="C9" s="72">
        <v>189</v>
      </c>
      <c r="D9" s="72">
        <v>247</v>
      </c>
      <c r="E9" s="98">
        <f t="shared" si="0"/>
        <v>1561</v>
      </c>
      <c r="F9" s="72">
        <v>1453</v>
      </c>
      <c r="G9" s="72">
        <v>109</v>
      </c>
      <c r="H9" s="72">
        <v>19811</v>
      </c>
      <c r="I9" s="72">
        <v>400</v>
      </c>
      <c r="J9" s="72">
        <v>2</v>
      </c>
      <c r="K9" s="72">
        <v>50</v>
      </c>
      <c r="L9" s="72">
        <v>570</v>
      </c>
      <c r="M9" s="31">
        <f t="shared" si="1"/>
        <v>22395</v>
      </c>
      <c r="N9" s="31">
        <f t="shared" si="2"/>
        <v>23956</v>
      </c>
    </row>
    <row r="10" spans="1:14" x14ac:dyDescent="0.2">
      <c r="A10" s="7" t="s">
        <v>50</v>
      </c>
      <c r="B10" s="72">
        <v>39557</v>
      </c>
      <c r="C10" s="72">
        <v>1135</v>
      </c>
      <c r="D10" s="72">
        <v>4</v>
      </c>
      <c r="E10" s="98">
        <f t="shared" si="0"/>
        <v>40696</v>
      </c>
      <c r="F10" s="72">
        <v>348</v>
      </c>
      <c r="G10" s="72">
        <v>15</v>
      </c>
      <c r="H10" s="72">
        <v>0</v>
      </c>
      <c r="I10" s="72">
        <v>2496</v>
      </c>
      <c r="J10" s="72">
        <v>3</v>
      </c>
      <c r="K10" s="72">
        <v>116</v>
      </c>
      <c r="L10" s="72">
        <v>0</v>
      </c>
      <c r="M10" s="31">
        <f t="shared" si="1"/>
        <v>2978</v>
      </c>
      <c r="N10" s="31">
        <f t="shared" si="2"/>
        <v>43674</v>
      </c>
    </row>
    <row r="11" spans="1:14" x14ac:dyDescent="0.2">
      <c r="A11" s="7" t="s">
        <v>51</v>
      </c>
      <c r="B11" s="72">
        <v>28713</v>
      </c>
      <c r="C11" s="72">
        <v>889</v>
      </c>
      <c r="D11" s="72">
        <v>114</v>
      </c>
      <c r="E11" s="98">
        <f t="shared" si="0"/>
        <v>29716</v>
      </c>
      <c r="F11" s="72">
        <v>745</v>
      </c>
      <c r="G11" s="72">
        <v>3729</v>
      </c>
      <c r="H11" s="72">
        <v>4688</v>
      </c>
      <c r="I11" s="72">
        <v>1</v>
      </c>
      <c r="J11" s="72">
        <v>156</v>
      </c>
      <c r="K11" s="72">
        <v>324</v>
      </c>
      <c r="L11" s="72">
        <v>354</v>
      </c>
      <c r="M11" s="31">
        <f t="shared" si="1"/>
        <v>9997</v>
      </c>
      <c r="N11" s="31">
        <f t="shared" si="2"/>
        <v>39713</v>
      </c>
    </row>
    <row r="12" spans="1:14" x14ac:dyDescent="0.2">
      <c r="A12" s="30" t="s">
        <v>52</v>
      </c>
      <c r="B12" s="72">
        <v>2100</v>
      </c>
      <c r="C12" s="72">
        <v>591</v>
      </c>
      <c r="D12" s="72">
        <v>0</v>
      </c>
      <c r="E12" s="98">
        <f>SUM(B12:D12)</f>
        <v>2691</v>
      </c>
      <c r="F12" s="72">
        <v>2076</v>
      </c>
      <c r="G12" s="72">
        <v>0</v>
      </c>
      <c r="H12" s="72">
        <v>6121</v>
      </c>
      <c r="I12" s="72">
        <v>2119</v>
      </c>
      <c r="J12" s="72">
        <v>0</v>
      </c>
      <c r="K12" s="72">
        <v>4119</v>
      </c>
      <c r="L12" s="72">
        <v>0</v>
      </c>
      <c r="M12" s="31">
        <f>SUM(F12:L12)</f>
        <v>14435</v>
      </c>
      <c r="N12" s="31">
        <f t="shared" si="2"/>
        <v>17126</v>
      </c>
    </row>
    <row r="13" spans="1:14" x14ac:dyDescent="0.2">
      <c r="A13" s="30" t="s">
        <v>53</v>
      </c>
      <c r="B13" s="72">
        <v>9350</v>
      </c>
      <c r="C13" s="72">
        <v>2617</v>
      </c>
      <c r="D13" s="72">
        <v>501</v>
      </c>
      <c r="E13" s="98">
        <f t="shared" si="0"/>
        <v>12468</v>
      </c>
      <c r="F13" s="72">
        <v>1145</v>
      </c>
      <c r="G13" s="72">
        <v>66</v>
      </c>
      <c r="H13" s="72">
        <v>9843</v>
      </c>
      <c r="I13" s="72">
        <v>1062</v>
      </c>
      <c r="J13" s="72">
        <v>0</v>
      </c>
      <c r="K13" s="72">
        <v>89</v>
      </c>
      <c r="L13" s="72">
        <v>594</v>
      </c>
      <c r="M13" s="31">
        <f t="shared" si="1"/>
        <v>12799</v>
      </c>
      <c r="N13" s="31">
        <f t="shared" si="2"/>
        <v>25267</v>
      </c>
    </row>
    <row r="14" spans="1:14" x14ac:dyDescent="0.2">
      <c r="A14" s="30" t="s">
        <v>54</v>
      </c>
      <c r="B14" s="72">
        <v>1292</v>
      </c>
      <c r="C14" s="72">
        <v>230</v>
      </c>
      <c r="D14" s="72">
        <v>0</v>
      </c>
      <c r="E14" s="98">
        <f>SUM(B14:D14)</f>
        <v>1522</v>
      </c>
      <c r="F14" s="72">
        <v>6</v>
      </c>
      <c r="G14" s="72">
        <v>0</v>
      </c>
      <c r="H14" s="72">
        <v>0</v>
      </c>
      <c r="I14" s="72">
        <v>761</v>
      </c>
      <c r="J14" s="72">
        <v>0</v>
      </c>
      <c r="K14" s="72">
        <v>75</v>
      </c>
      <c r="L14" s="72">
        <v>0</v>
      </c>
      <c r="M14" s="31">
        <f t="shared" si="1"/>
        <v>842</v>
      </c>
      <c r="N14" s="31">
        <f t="shared" si="2"/>
        <v>2364</v>
      </c>
    </row>
    <row r="15" spans="1:14" x14ac:dyDescent="0.2">
      <c r="A15" s="30" t="s">
        <v>55</v>
      </c>
      <c r="B15" s="72">
        <v>9419</v>
      </c>
      <c r="C15" s="72">
        <v>661</v>
      </c>
      <c r="D15" s="72">
        <v>2</v>
      </c>
      <c r="E15" s="98">
        <f t="shared" si="0"/>
        <v>10082</v>
      </c>
      <c r="F15" s="72">
        <v>330</v>
      </c>
      <c r="G15" s="72">
        <v>282</v>
      </c>
      <c r="H15" s="72">
        <v>7</v>
      </c>
      <c r="I15" s="72">
        <v>406</v>
      </c>
      <c r="J15" s="72">
        <v>0</v>
      </c>
      <c r="K15" s="72">
        <v>0</v>
      </c>
      <c r="L15" s="72">
        <v>7</v>
      </c>
      <c r="M15" s="31">
        <f t="shared" si="1"/>
        <v>1032</v>
      </c>
      <c r="N15" s="31">
        <f t="shared" si="2"/>
        <v>11114</v>
      </c>
    </row>
    <row r="16" spans="1:14" x14ac:dyDescent="0.2">
      <c r="A16" s="30" t="s">
        <v>56</v>
      </c>
      <c r="B16" s="72">
        <v>888</v>
      </c>
      <c r="C16" s="72">
        <v>209</v>
      </c>
      <c r="D16" s="72">
        <v>0</v>
      </c>
      <c r="E16" s="98">
        <f t="shared" si="0"/>
        <v>1097</v>
      </c>
      <c r="F16" s="72">
        <v>0</v>
      </c>
      <c r="G16" s="72">
        <v>0</v>
      </c>
      <c r="H16" s="72">
        <v>0</v>
      </c>
      <c r="I16" s="72">
        <v>78</v>
      </c>
      <c r="J16" s="72">
        <v>0</v>
      </c>
      <c r="K16" s="72">
        <v>0</v>
      </c>
      <c r="L16" s="72">
        <v>0</v>
      </c>
      <c r="M16" s="31">
        <f>SUM(F16:L16)</f>
        <v>78</v>
      </c>
      <c r="N16" s="31">
        <f t="shared" si="2"/>
        <v>1175</v>
      </c>
    </row>
    <row r="17" spans="1:14" x14ac:dyDescent="0.2">
      <c r="A17" s="30" t="s">
        <v>57</v>
      </c>
      <c r="B17" s="72">
        <v>0</v>
      </c>
      <c r="C17" s="72">
        <v>0</v>
      </c>
      <c r="D17" s="72">
        <v>0</v>
      </c>
      <c r="E17" s="98">
        <f t="shared" si="0"/>
        <v>0</v>
      </c>
      <c r="F17" s="98">
        <f t="shared" ref="F17" si="3">SUM(C17:E17)</f>
        <v>0</v>
      </c>
      <c r="G17" s="98">
        <f t="shared" ref="G17" si="4">SUM(D17:F17)</f>
        <v>0</v>
      </c>
      <c r="H17" s="98">
        <f t="shared" ref="H17" si="5">SUM(E17:G17)</f>
        <v>0</v>
      </c>
      <c r="I17" s="98">
        <f t="shared" ref="I17" si="6">SUM(F17:H17)</f>
        <v>0</v>
      </c>
      <c r="J17" s="98">
        <f t="shared" ref="J17" si="7">SUM(G17:I17)</f>
        <v>0</v>
      </c>
      <c r="K17" s="98">
        <f t="shared" ref="K17" si="8">SUM(H17:J17)</f>
        <v>0</v>
      </c>
      <c r="L17" s="98">
        <f t="shared" ref="L17" si="9">SUM(I17:K17)</f>
        <v>0</v>
      </c>
      <c r="M17" s="31">
        <f t="shared" si="1"/>
        <v>0</v>
      </c>
      <c r="N17" s="31">
        <f t="shared" si="2"/>
        <v>0</v>
      </c>
    </row>
    <row r="18" spans="1:14" x14ac:dyDescent="0.2">
      <c r="A18" s="30" t="s">
        <v>58</v>
      </c>
      <c r="B18" s="72">
        <v>5225</v>
      </c>
      <c r="C18" s="72">
        <v>203</v>
      </c>
      <c r="D18" s="72">
        <v>283</v>
      </c>
      <c r="E18" s="98">
        <f t="shared" si="0"/>
        <v>5711</v>
      </c>
      <c r="F18" s="72">
        <v>675</v>
      </c>
      <c r="G18" s="72">
        <v>0</v>
      </c>
      <c r="H18" s="72">
        <v>0</v>
      </c>
      <c r="I18" s="72">
        <v>260</v>
      </c>
      <c r="J18" s="72">
        <v>0</v>
      </c>
      <c r="K18" s="72">
        <v>163</v>
      </c>
      <c r="L18" s="72">
        <v>0</v>
      </c>
      <c r="M18" s="31">
        <f t="shared" si="1"/>
        <v>1098</v>
      </c>
      <c r="N18" s="31">
        <f t="shared" si="2"/>
        <v>6809</v>
      </c>
    </row>
    <row r="19" spans="1:14" x14ac:dyDescent="0.2">
      <c r="A19" s="30" t="s">
        <v>59</v>
      </c>
      <c r="B19" s="72">
        <v>12444</v>
      </c>
      <c r="C19" s="72">
        <v>1253</v>
      </c>
      <c r="D19" s="72">
        <v>340</v>
      </c>
      <c r="E19" s="98">
        <f t="shared" si="0"/>
        <v>14037</v>
      </c>
      <c r="F19" s="72">
        <v>793</v>
      </c>
      <c r="G19" s="72">
        <v>1755</v>
      </c>
      <c r="H19" s="72">
        <v>0</v>
      </c>
      <c r="I19" s="72">
        <v>82</v>
      </c>
      <c r="J19" s="72">
        <v>0</v>
      </c>
      <c r="K19" s="72">
        <v>32</v>
      </c>
      <c r="L19" s="72">
        <v>0</v>
      </c>
      <c r="M19" s="31">
        <f t="shared" si="1"/>
        <v>2662</v>
      </c>
      <c r="N19" s="31">
        <f t="shared" si="2"/>
        <v>16699</v>
      </c>
    </row>
    <row r="20" spans="1:14" x14ac:dyDescent="0.2">
      <c r="A20" s="30" t="s">
        <v>60</v>
      </c>
      <c r="B20" s="72">
        <v>1307</v>
      </c>
      <c r="C20" s="72">
        <v>6</v>
      </c>
      <c r="D20" s="72">
        <v>6</v>
      </c>
      <c r="E20" s="98">
        <f t="shared" si="0"/>
        <v>1319</v>
      </c>
      <c r="F20" s="72">
        <v>2</v>
      </c>
      <c r="G20" s="72">
        <v>4</v>
      </c>
      <c r="H20" s="72">
        <v>0</v>
      </c>
      <c r="I20" s="72">
        <v>155</v>
      </c>
      <c r="J20" s="72">
        <v>0</v>
      </c>
      <c r="K20" s="72">
        <v>0</v>
      </c>
      <c r="L20" s="72">
        <v>0</v>
      </c>
      <c r="M20" s="31">
        <f t="shared" si="1"/>
        <v>161</v>
      </c>
      <c r="N20" s="31">
        <f t="shared" si="2"/>
        <v>1480</v>
      </c>
    </row>
    <row r="21" spans="1:14" x14ac:dyDescent="0.2">
      <c r="A21" s="30" t="s">
        <v>62</v>
      </c>
      <c r="B21" s="72">
        <v>299</v>
      </c>
      <c r="C21" s="72">
        <v>933</v>
      </c>
      <c r="D21" s="72">
        <v>0</v>
      </c>
      <c r="E21" s="98">
        <f>SUM(B21:D21)</f>
        <v>1232</v>
      </c>
      <c r="F21" s="72">
        <v>725</v>
      </c>
      <c r="G21" s="72">
        <v>173</v>
      </c>
      <c r="H21" s="72">
        <v>6</v>
      </c>
      <c r="I21" s="72">
        <v>622</v>
      </c>
      <c r="J21" s="72">
        <v>0</v>
      </c>
      <c r="K21" s="72">
        <v>74</v>
      </c>
      <c r="L21" s="72">
        <v>6</v>
      </c>
      <c r="M21" s="31">
        <f t="shared" si="1"/>
        <v>1606</v>
      </c>
      <c r="N21" s="31">
        <f t="shared" si="2"/>
        <v>2838</v>
      </c>
    </row>
    <row r="22" spans="1:14" x14ac:dyDescent="0.2">
      <c r="A22" s="30" t="s">
        <v>14</v>
      </c>
      <c r="B22" s="100">
        <f>SUM(B5:B21)</f>
        <v>167212</v>
      </c>
      <c r="C22" s="100">
        <f>SUM(C5:C21)</f>
        <v>12595</v>
      </c>
      <c r="D22" s="100">
        <f>SUM(D5:D21)</f>
        <v>1685</v>
      </c>
      <c r="E22" s="100">
        <f>SUM(B22:D22)</f>
        <v>181492</v>
      </c>
      <c r="F22" s="100">
        <f t="shared" ref="F22:M22" si="10">SUM(F5:F21)</f>
        <v>11364</v>
      </c>
      <c r="G22" s="100">
        <f t="shared" si="10"/>
        <v>8792</v>
      </c>
      <c r="H22" s="100">
        <f t="shared" si="10"/>
        <v>42888</v>
      </c>
      <c r="I22" s="100">
        <f t="shared" si="10"/>
        <v>8712</v>
      </c>
      <c r="J22" s="100">
        <f t="shared" si="10"/>
        <v>172</v>
      </c>
      <c r="K22" s="100">
        <f t="shared" si="10"/>
        <v>5231</v>
      </c>
      <c r="L22" s="100">
        <f t="shared" si="10"/>
        <v>1722</v>
      </c>
      <c r="M22" s="100">
        <f t="shared" si="10"/>
        <v>78881</v>
      </c>
      <c r="N22" s="100">
        <f>E22+M22</f>
        <v>260373</v>
      </c>
    </row>
    <row r="27" spans="1:14" x14ac:dyDescent="0.2">
      <c r="A27" s="18"/>
    </row>
    <row r="28" spans="1:14" x14ac:dyDescent="0.2">
      <c r="A28" s="18"/>
    </row>
    <row r="29" spans="1:14" x14ac:dyDescent="0.2">
      <c r="A29" s="18"/>
    </row>
    <row r="30" spans="1:14" x14ac:dyDescent="0.2">
      <c r="A30" s="18"/>
    </row>
    <row r="31" spans="1:14" x14ac:dyDescent="0.2">
      <c r="A31" s="18"/>
    </row>
    <row r="32" spans="1:14" x14ac:dyDescent="0.2">
      <c r="A32" s="18"/>
    </row>
    <row r="33" spans="1:1" x14ac:dyDescent="0.2">
      <c r="A33" s="18"/>
    </row>
    <row r="34" spans="1:1" x14ac:dyDescent="0.2">
      <c r="A34" s="18"/>
    </row>
    <row r="35" spans="1:1" x14ac:dyDescent="0.2">
      <c r="A35" s="18"/>
    </row>
    <row r="36" spans="1:1" x14ac:dyDescent="0.2">
      <c r="A36" s="18"/>
    </row>
    <row r="37" spans="1:1" x14ac:dyDescent="0.2">
      <c r="A37" s="18"/>
    </row>
    <row r="38" spans="1:1" x14ac:dyDescent="0.2">
      <c r="A38" s="18"/>
    </row>
    <row r="39" spans="1:1" x14ac:dyDescent="0.2">
      <c r="A39" s="18"/>
    </row>
    <row r="40" spans="1:1" x14ac:dyDescent="0.2">
      <c r="A40" s="18"/>
    </row>
    <row r="41" spans="1:1" x14ac:dyDescent="0.2">
      <c r="A41" s="18"/>
    </row>
    <row r="42" spans="1:1" x14ac:dyDescent="0.2">
      <c r="A42" s="18"/>
    </row>
    <row r="43" spans="1:1" x14ac:dyDescent="0.2">
      <c r="A43" s="18"/>
    </row>
    <row r="44" spans="1:1" x14ac:dyDescent="0.2">
      <c r="A44" s="18"/>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8"/>
  <sheetViews>
    <sheetView topLeftCell="A13" workbookViewId="0">
      <selection activeCell="B29" sqref="B29"/>
    </sheetView>
  </sheetViews>
  <sheetFormatPr defaultRowHeight="15" x14ac:dyDescent="0.2"/>
  <cols>
    <col min="1" max="1" width="13.88671875" style="10" customWidth="1"/>
    <col min="2" max="2" width="82.88671875" style="10" customWidth="1"/>
    <col min="3" max="9" width="10.44140625" style="10" bestFit="1" customWidth="1"/>
    <col min="10" max="16384" width="8.88671875" style="10"/>
  </cols>
  <sheetData>
    <row r="1" spans="1:2" ht="19.5" x14ac:dyDescent="0.3">
      <c r="A1" s="90" t="s">
        <v>7</v>
      </c>
      <c r="B1" s="117"/>
    </row>
    <row r="2" spans="1:2" x14ac:dyDescent="0.2">
      <c r="A2" s="10" t="s">
        <v>8</v>
      </c>
      <c r="B2" s="117"/>
    </row>
    <row r="3" spans="1:2" ht="15.75" x14ac:dyDescent="0.25">
      <c r="A3" s="114" t="s">
        <v>9</v>
      </c>
      <c r="B3" s="118" t="s">
        <v>10</v>
      </c>
    </row>
    <row r="4" spans="1:2" ht="30" x14ac:dyDescent="0.2">
      <c r="A4" s="10" t="s">
        <v>11</v>
      </c>
      <c r="B4" s="18" t="s">
        <v>71</v>
      </c>
    </row>
    <row r="5" spans="1:2" x14ac:dyDescent="0.2">
      <c r="A5" s="10" t="s">
        <v>12</v>
      </c>
      <c r="B5" s="18" t="s">
        <v>73</v>
      </c>
    </row>
    <row r="6" spans="1:2" ht="45" x14ac:dyDescent="0.2">
      <c r="A6" s="10" t="s">
        <v>13</v>
      </c>
      <c r="B6" s="18" t="s">
        <v>68</v>
      </c>
    </row>
    <row r="7" spans="1:2" x14ac:dyDescent="0.2">
      <c r="A7" s="10" t="s">
        <v>37</v>
      </c>
      <c r="B7" s="18" t="s">
        <v>69</v>
      </c>
    </row>
    <row r="8" spans="1:2" ht="30" x14ac:dyDescent="0.2">
      <c r="A8" s="10" t="s">
        <v>72</v>
      </c>
      <c r="B8" s="18" t="s">
        <v>70</v>
      </c>
    </row>
    <row r="9" spans="1:2" x14ac:dyDescent="0.2">
      <c r="A9" s="10" t="s">
        <v>163</v>
      </c>
      <c r="B9" s="18" t="s">
        <v>164</v>
      </c>
    </row>
    <row r="10" spans="1:2" x14ac:dyDescent="0.2">
      <c r="A10" s="10" t="s">
        <v>167</v>
      </c>
      <c r="B10" s="18" t="s">
        <v>168</v>
      </c>
    </row>
    <row r="11" spans="1:2" x14ac:dyDescent="0.2">
      <c r="A11" s="10" t="s">
        <v>110</v>
      </c>
      <c r="B11" s="18" t="s">
        <v>111</v>
      </c>
    </row>
    <row r="12" spans="1:2" ht="45" x14ac:dyDescent="0.2">
      <c r="A12" s="10" t="s">
        <v>203</v>
      </c>
      <c r="B12" s="18" t="s">
        <v>204</v>
      </c>
    </row>
    <row r="13" spans="1:2" ht="30" x14ac:dyDescent="0.2">
      <c r="A13" s="10" t="s">
        <v>208</v>
      </c>
      <c r="B13" s="18" t="s">
        <v>209</v>
      </c>
    </row>
    <row r="14" spans="1:2" ht="60" x14ac:dyDescent="0.2">
      <c r="A14" s="10" t="s">
        <v>214</v>
      </c>
      <c r="B14" s="18" t="s">
        <v>216</v>
      </c>
    </row>
    <row r="15" spans="1:2" ht="60" x14ac:dyDescent="0.2">
      <c r="A15" s="10" t="s">
        <v>215</v>
      </c>
      <c r="B15" s="18" t="s">
        <v>217</v>
      </c>
    </row>
    <row r="16" spans="1:2" ht="30" x14ac:dyDescent="0.2">
      <c r="A16" s="10" t="s">
        <v>220</v>
      </c>
      <c r="B16" s="18" t="s">
        <v>221</v>
      </c>
    </row>
    <row r="17" spans="1:2" ht="30" x14ac:dyDescent="0.2">
      <c r="A17" s="10" t="s">
        <v>237</v>
      </c>
      <c r="B17" s="18" t="s">
        <v>238</v>
      </c>
    </row>
    <row r="18" spans="1:2" ht="30" x14ac:dyDescent="0.2">
      <c r="A18" s="10" t="s">
        <v>256</v>
      </c>
      <c r="B18" s="18" t="s">
        <v>263</v>
      </c>
    </row>
    <row r="19" spans="1:2" ht="30" x14ac:dyDescent="0.2">
      <c r="A19" s="10" t="s">
        <v>261</v>
      </c>
      <c r="B19" s="18" t="s">
        <v>260</v>
      </c>
    </row>
    <row r="20" spans="1:2" ht="30" x14ac:dyDescent="0.2">
      <c r="A20" s="10" t="s">
        <v>286</v>
      </c>
      <c r="B20" s="18" t="s">
        <v>285</v>
      </c>
    </row>
    <row r="21" spans="1:2" ht="30" x14ac:dyDescent="0.2">
      <c r="A21" s="10" t="s">
        <v>291</v>
      </c>
      <c r="B21" s="18" t="s">
        <v>292</v>
      </c>
    </row>
    <row r="22" spans="1:2" ht="45" x14ac:dyDescent="0.2">
      <c r="A22" s="10" t="s">
        <v>294</v>
      </c>
      <c r="B22" s="18" t="s">
        <v>298</v>
      </c>
    </row>
    <row r="23" spans="1:2" ht="30" x14ac:dyDescent="0.2">
      <c r="A23" s="10" t="s">
        <v>295</v>
      </c>
      <c r="B23" s="18" t="s">
        <v>293</v>
      </c>
    </row>
    <row r="24" spans="1:2" ht="30" x14ac:dyDescent="0.2">
      <c r="A24" s="10" t="s">
        <v>312</v>
      </c>
      <c r="B24" s="18" t="s">
        <v>311</v>
      </c>
    </row>
    <row r="25" spans="1:2" ht="30" x14ac:dyDescent="0.2">
      <c r="A25" s="10" t="s">
        <v>326</v>
      </c>
      <c r="B25" s="18" t="s">
        <v>328</v>
      </c>
    </row>
    <row r="26" spans="1:2" ht="60" x14ac:dyDescent="0.2">
      <c r="A26" s="10" t="s">
        <v>327</v>
      </c>
      <c r="B26" s="18" t="s">
        <v>329</v>
      </c>
    </row>
    <row r="27" spans="1:2" ht="45" x14ac:dyDescent="0.2">
      <c r="A27" s="10" t="s">
        <v>395</v>
      </c>
      <c r="B27" s="18" t="s">
        <v>396</v>
      </c>
    </row>
    <row r="28" spans="1:2" ht="45" x14ac:dyDescent="0.2">
      <c r="A28" s="10" t="s">
        <v>410</v>
      </c>
      <c r="B28" s="18" t="s">
        <v>411</v>
      </c>
    </row>
  </sheetData>
  <pageMargins left="0.7" right="0.7" top="0.75" bottom="0.75" header="0.3" footer="0.3"/>
  <pageSetup paperSize="9" orientation="portrait" horizontalDpi="90" verticalDpi="90"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46"/>
  <sheetViews>
    <sheetView workbookViewId="0">
      <pane xSplit="1" topLeftCell="B1" activePane="topRight" state="frozen"/>
      <selection activeCell="B29" sqref="B29"/>
      <selection pane="topRight" activeCell="B29" sqref="B29"/>
    </sheetView>
  </sheetViews>
  <sheetFormatPr defaultRowHeight="15" x14ac:dyDescent="0.2"/>
  <cols>
    <col min="1" max="1" width="36.21875" style="10" customWidth="1"/>
    <col min="2" max="6" width="12.33203125" style="18" customWidth="1"/>
    <col min="7" max="7" width="14" style="18" customWidth="1"/>
    <col min="8" max="9" width="12.33203125" style="18" customWidth="1"/>
    <col min="10" max="16384" width="8.88671875" style="10"/>
  </cols>
  <sheetData>
    <row r="1" spans="1:9" s="5" customFormat="1" ht="15.75" x14ac:dyDescent="0.25">
      <c r="A1" s="1" t="s">
        <v>467</v>
      </c>
      <c r="B1" s="68"/>
      <c r="C1" s="69"/>
      <c r="D1" s="70"/>
      <c r="E1" s="68"/>
      <c r="F1" s="71"/>
      <c r="G1" s="71"/>
      <c r="H1" s="71"/>
      <c r="I1" s="71"/>
    </row>
    <row r="2" spans="1:9" s="5" customFormat="1" ht="15.75" x14ac:dyDescent="0.25">
      <c r="A2" s="2" t="s">
        <v>5</v>
      </c>
      <c r="B2" s="68"/>
      <c r="C2" s="69"/>
      <c r="D2" s="70"/>
      <c r="E2" s="68"/>
      <c r="F2" s="71"/>
      <c r="G2" s="71"/>
      <c r="H2" s="71"/>
      <c r="I2" s="71"/>
    </row>
    <row r="3" spans="1:9" s="5" customFormat="1" ht="15.75" x14ac:dyDescent="0.25">
      <c r="A3" s="5" t="s">
        <v>40</v>
      </c>
      <c r="B3" s="68"/>
      <c r="C3" s="69"/>
      <c r="D3" s="70"/>
      <c r="E3" s="68"/>
      <c r="F3" s="71"/>
      <c r="G3" s="71"/>
      <c r="H3" s="71"/>
      <c r="I3" s="71"/>
    </row>
    <row r="4" spans="1:9" s="18" customFormat="1" ht="47.25" x14ac:dyDescent="0.25">
      <c r="A4" s="94" t="s">
        <v>210</v>
      </c>
      <c r="B4" s="58" t="s">
        <v>318</v>
      </c>
      <c r="C4" s="58" t="s">
        <v>316</v>
      </c>
      <c r="D4" s="58" t="s">
        <v>317</v>
      </c>
      <c r="E4" s="58" t="s">
        <v>319</v>
      </c>
      <c r="F4" s="58" t="s">
        <v>320</v>
      </c>
      <c r="G4" s="58" t="s">
        <v>321</v>
      </c>
      <c r="H4" s="58" t="s">
        <v>473</v>
      </c>
      <c r="I4" s="32" t="s">
        <v>313</v>
      </c>
    </row>
    <row r="5" spans="1:9" x14ac:dyDescent="0.2">
      <c r="A5" s="30" t="s">
        <v>45</v>
      </c>
      <c r="B5" s="57">
        <v>12541</v>
      </c>
      <c r="C5" s="57">
        <v>3985</v>
      </c>
      <c r="D5" s="13">
        <f t="shared" ref="D5:D17" si="0">SUM(B5:C5)</f>
        <v>16526</v>
      </c>
      <c r="E5" s="20">
        <v>30796</v>
      </c>
      <c r="F5" s="57">
        <v>89</v>
      </c>
      <c r="G5" s="13">
        <f t="shared" ref="G5:G21" si="1">SUM(E5:F5)</f>
        <v>30885</v>
      </c>
      <c r="H5" s="57">
        <v>4545</v>
      </c>
      <c r="I5" s="13">
        <f t="shared" ref="I5:I22" si="2">SUM(D5+G5+H5)</f>
        <v>51956</v>
      </c>
    </row>
    <row r="6" spans="1:9" x14ac:dyDescent="0.2">
      <c r="A6" s="30" t="s">
        <v>46</v>
      </c>
      <c r="B6" s="57">
        <v>1247</v>
      </c>
      <c r="C6" s="57">
        <v>0</v>
      </c>
      <c r="D6" s="13">
        <f t="shared" si="0"/>
        <v>1247</v>
      </c>
      <c r="E6" s="57">
        <v>0</v>
      </c>
      <c r="F6" s="57">
        <v>0</v>
      </c>
      <c r="G6" s="20">
        <f t="shared" si="1"/>
        <v>0</v>
      </c>
      <c r="H6" s="57">
        <v>3</v>
      </c>
      <c r="I6" s="13">
        <f t="shared" si="2"/>
        <v>1250</v>
      </c>
    </row>
    <row r="7" spans="1:9" x14ac:dyDescent="0.2">
      <c r="A7" s="7" t="s">
        <v>47</v>
      </c>
      <c r="B7" s="57">
        <v>1641</v>
      </c>
      <c r="C7" s="57">
        <v>0</v>
      </c>
      <c r="D7" s="13">
        <f t="shared" si="0"/>
        <v>1641</v>
      </c>
      <c r="E7" s="57">
        <v>4</v>
      </c>
      <c r="F7" s="57">
        <v>0</v>
      </c>
      <c r="G7" s="20">
        <f t="shared" si="1"/>
        <v>4</v>
      </c>
      <c r="H7" s="57">
        <v>1019</v>
      </c>
      <c r="I7" s="13">
        <f t="shared" si="2"/>
        <v>2664</v>
      </c>
    </row>
    <row r="8" spans="1:9" ht="16.5" customHeight="1" x14ac:dyDescent="0.2">
      <c r="A8" s="7" t="s">
        <v>48</v>
      </c>
      <c r="B8" s="57">
        <v>917</v>
      </c>
      <c r="C8" s="57">
        <v>0</v>
      </c>
      <c r="D8" s="13">
        <f t="shared" si="0"/>
        <v>917</v>
      </c>
      <c r="E8" s="57">
        <v>0</v>
      </c>
      <c r="F8" s="57">
        <v>0</v>
      </c>
      <c r="G8" s="20">
        <f t="shared" si="1"/>
        <v>0</v>
      </c>
      <c r="H8" s="57">
        <v>110</v>
      </c>
      <c r="I8" s="13">
        <f t="shared" si="2"/>
        <v>1027</v>
      </c>
    </row>
    <row r="9" spans="1:9" x14ac:dyDescent="0.2">
      <c r="A9" s="7" t="s">
        <v>49</v>
      </c>
      <c r="B9" s="57">
        <v>950</v>
      </c>
      <c r="C9" s="57">
        <v>0</v>
      </c>
      <c r="D9" s="13">
        <f t="shared" si="0"/>
        <v>950</v>
      </c>
      <c r="E9" s="20">
        <v>32</v>
      </c>
      <c r="F9" s="57">
        <v>13</v>
      </c>
      <c r="G9" s="13">
        <f t="shared" si="1"/>
        <v>45</v>
      </c>
      <c r="H9" s="57">
        <v>152</v>
      </c>
      <c r="I9" s="13">
        <f t="shared" si="2"/>
        <v>1147</v>
      </c>
    </row>
    <row r="10" spans="1:9" x14ac:dyDescent="0.2">
      <c r="A10" s="7" t="s">
        <v>50</v>
      </c>
      <c r="B10" s="57">
        <v>23733</v>
      </c>
      <c r="C10" s="57">
        <v>15390</v>
      </c>
      <c r="D10" s="13">
        <f t="shared" si="0"/>
        <v>39123</v>
      </c>
      <c r="E10" s="20">
        <v>262</v>
      </c>
      <c r="F10" s="57">
        <v>72</v>
      </c>
      <c r="G10" s="13">
        <f t="shared" si="1"/>
        <v>334</v>
      </c>
      <c r="H10" s="57">
        <v>465</v>
      </c>
      <c r="I10" s="13">
        <f t="shared" si="2"/>
        <v>39922</v>
      </c>
    </row>
    <row r="11" spans="1:9" x14ac:dyDescent="0.2">
      <c r="A11" s="7" t="s">
        <v>51</v>
      </c>
      <c r="B11" s="57">
        <v>22680</v>
      </c>
      <c r="C11" s="57">
        <v>4401</v>
      </c>
      <c r="D11" s="13">
        <f t="shared" si="0"/>
        <v>27081</v>
      </c>
      <c r="E11" s="20">
        <v>434</v>
      </c>
      <c r="F11" s="57">
        <v>137</v>
      </c>
      <c r="G11" s="13">
        <f t="shared" si="1"/>
        <v>571</v>
      </c>
      <c r="H11" s="57">
        <v>1784</v>
      </c>
      <c r="I11" s="13">
        <f t="shared" si="2"/>
        <v>29436</v>
      </c>
    </row>
    <row r="12" spans="1:9" x14ac:dyDescent="0.2">
      <c r="A12" s="30" t="s">
        <v>52</v>
      </c>
      <c r="B12" s="57">
        <v>0</v>
      </c>
      <c r="C12" s="57">
        <v>1813</v>
      </c>
      <c r="D12" s="13">
        <f>SUM(B12:C12)</f>
        <v>1813</v>
      </c>
      <c r="E12" s="20">
        <v>149</v>
      </c>
      <c r="F12" s="57">
        <v>88</v>
      </c>
      <c r="G12" s="13">
        <f>SUM(E12:F12)</f>
        <v>237</v>
      </c>
      <c r="H12" s="57">
        <v>43</v>
      </c>
      <c r="I12" s="13">
        <f t="shared" si="2"/>
        <v>2093</v>
      </c>
    </row>
    <row r="13" spans="1:9" x14ac:dyDescent="0.2">
      <c r="A13" s="30" t="s">
        <v>53</v>
      </c>
      <c r="B13" s="57">
        <v>5114</v>
      </c>
      <c r="C13" s="57">
        <v>274</v>
      </c>
      <c r="D13" s="13">
        <f t="shared" si="0"/>
        <v>5388</v>
      </c>
      <c r="E13" s="20">
        <v>455</v>
      </c>
      <c r="F13" s="57">
        <v>5</v>
      </c>
      <c r="G13" s="13">
        <f t="shared" si="1"/>
        <v>460</v>
      </c>
      <c r="H13" s="57">
        <v>3545</v>
      </c>
      <c r="I13" s="13">
        <f t="shared" si="2"/>
        <v>9393</v>
      </c>
    </row>
    <row r="14" spans="1:9" x14ac:dyDescent="0.2">
      <c r="A14" s="30" t="s">
        <v>54</v>
      </c>
      <c r="B14" s="57">
        <v>1258</v>
      </c>
      <c r="C14" s="57">
        <v>0</v>
      </c>
      <c r="D14" s="13">
        <f t="shared" si="0"/>
        <v>1258</v>
      </c>
      <c r="E14" s="57">
        <v>0</v>
      </c>
      <c r="F14" s="57">
        <v>0</v>
      </c>
      <c r="G14" s="13">
        <f t="shared" si="1"/>
        <v>0</v>
      </c>
      <c r="H14" s="57">
        <v>236</v>
      </c>
      <c r="I14" s="13">
        <f t="shared" si="2"/>
        <v>1494</v>
      </c>
    </row>
    <row r="15" spans="1:9" x14ac:dyDescent="0.2">
      <c r="A15" s="30" t="s">
        <v>55</v>
      </c>
      <c r="B15" s="57">
        <v>8238</v>
      </c>
      <c r="C15" s="57">
        <v>0</v>
      </c>
      <c r="D15" s="13">
        <f t="shared" si="0"/>
        <v>8238</v>
      </c>
      <c r="E15" s="20">
        <v>208</v>
      </c>
      <c r="F15" s="57">
        <v>0</v>
      </c>
      <c r="G15" s="13">
        <f t="shared" si="1"/>
        <v>208</v>
      </c>
      <c r="H15" s="57">
        <v>1416</v>
      </c>
      <c r="I15" s="13">
        <f t="shared" si="2"/>
        <v>9862</v>
      </c>
    </row>
    <row r="16" spans="1:9" x14ac:dyDescent="0.2">
      <c r="A16" s="30" t="s">
        <v>56</v>
      </c>
      <c r="B16" s="57">
        <v>729</v>
      </c>
      <c r="C16" s="57">
        <v>0</v>
      </c>
      <c r="D16" s="13">
        <f t="shared" si="0"/>
        <v>729</v>
      </c>
      <c r="E16" s="20">
        <v>0</v>
      </c>
      <c r="F16" s="57">
        <v>0</v>
      </c>
      <c r="G16" s="57">
        <f t="shared" si="1"/>
        <v>0</v>
      </c>
      <c r="H16" s="57">
        <v>159</v>
      </c>
      <c r="I16" s="13">
        <f t="shared" si="2"/>
        <v>888</v>
      </c>
    </row>
    <row r="17" spans="1:9" x14ac:dyDescent="0.2">
      <c r="A17" s="30" t="s">
        <v>57</v>
      </c>
      <c r="B17" s="57"/>
      <c r="C17" s="57"/>
      <c r="D17" s="20">
        <f t="shared" si="0"/>
        <v>0</v>
      </c>
      <c r="E17" s="20"/>
      <c r="F17" s="57"/>
      <c r="G17" s="13">
        <f t="shared" si="1"/>
        <v>0</v>
      </c>
      <c r="H17" s="57"/>
      <c r="I17" s="13">
        <f t="shared" si="2"/>
        <v>0</v>
      </c>
    </row>
    <row r="18" spans="1:9" x14ac:dyDescent="0.2">
      <c r="A18" s="30" t="s">
        <v>58</v>
      </c>
      <c r="B18" s="57">
        <v>3215</v>
      </c>
      <c r="C18" s="57">
        <v>0</v>
      </c>
      <c r="D18" s="13">
        <f>SUM(B18:C18)</f>
        <v>3215</v>
      </c>
      <c r="E18" s="20">
        <v>12</v>
      </c>
      <c r="F18" s="57">
        <v>1</v>
      </c>
      <c r="G18" s="13">
        <f t="shared" si="1"/>
        <v>13</v>
      </c>
      <c r="H18" s="57">
        <v>2083</v>
      </c>
      <c r="I18" s="13">
        <f t="shared" si="2"/>
        <v>5311</v>
      </c>
    </row>
    <row r="19" spans="1:9" x14ac:dyDescent="0.2">
      <c r="A19" s="30" t="s">
        <v>59</v>
      </c>
      <c r="B19" s="57">
        <v>3332</v>
      </c>
      <c r="C19" s="57">
        <v>0</v>
      </c>
      <c r="D19" s="13">
        <f>SUM(B19:C19)</f>
        <v>3332</v>
      </c>
      <c r="E19" s="20">
        <v>6013</v>
      </c>
      <c r="F19" s="57">
        <v>1</v>
      </c>
      <c r="G19" s="13">
        <f t="shared" si="1"/>
        <v>6014</v>
      </c>
      <c r="H19" s="57">
        <v>1132</v>
      </c>
      <c r="I19" s="13">
        <f t="shared" si="2"/>
        <v>10478</v>
      </c>
    </row>
    <row r="20" spans="1:9" x14ac:dyDescent="0.2">
      <c r="A20" s="30" t="s">
        <v>60</v>
      </c>
      <c r="B20" s="57">
        <v>1264</v>
      </c>
      <c r="C20" s="57">
        <v>0</v>
      </c>
      <c r="D20" s="13">
        <f>SUM(B20:C20)</f>
        <v>1264</v>
      </c>
      <c r="E20" s="57">
        <v>0</v>
      </c>
      <c r="F20" s="57">
        <v>0</v>
      </c>
      <c r="G20" s="57">
        <f t="shared" si="1"/>
        <v>0</v>
      </c>
      <c r="H20" s="57">
        <v>127</v>
      </c>
      <c r="I20" s="13">
        <f t="shared" si="2"/>
        <v>1391</v>
      </c>
    </row>
    <row r="21" spans="1:9" x14ac:dyDescent="0.2">
      <c r="A21" s="30" t="s">
        <v>62</v>
      </c>
      <c r="B21" s="57">
        <v>2</v>
      </c>
      <c r="C21" s="57">
        <v>0</v>
      </c>
      <c r="D21" s="13">
        <f>SUM(B21:C21)</f>
        <v>2</v>
      </c>
      <c r="E21" s="20">
        <v>0</v>
      </c>
      <c r="F21" s="57">
        <v>0</v>
      </c>
      <c r="G21" s="13">
        <f t="shared" si="1"/>
        <v>0</v>
      </c>
      <c r="H21" s="57">
        <v>295</v>
      </c>
      <c r="I21" s="13">
        <f t="shared" si="2"/>
        <v>297</v>
      </c>
    </row>
    <row r="22" spans="1:9" x14ac:dyDescent="0.2">
      <c r="A22" s="30" t="s">
        <v>14</v>
      </c>
      <c r="B22" s="64">
        <f>SUM(B5:B21)</f>
        <v>86861</v>
      </c>
      <c r="C22" s="64">
        <f>SUM(C5:C21)</f>
        <v>25863</v>
      </c>
      <c r="D22" s="64">
        <f>SUM(B22:C22)</f>
        <v>112724</v>
      </c>
      <c r="E22" s="64">
        <f>SUM(E5:E21)</f>
        <v>38365</v>
      </c>
      <c r="F22" s="64">
        <f>SUM(F5:F21)</f>
        <v>406</v>
      </c>
      <c r="G22" s="64">
        <f>SUM(G5:G21)</f>
        <v>38771</v>
      </c>
      <c r="H22" s="64">
        <f>SUM(H5:H21)</f>
        <v>17114</v>
      </c>
      <c r="I22" s="64">
        <f t="shared" si="2"/>
        <v>168609</v>
      </c>
    </row>
    <row r="29" spans="1:9" x14ac:dyDescent="0.2">
      <c r="A29" s="18"/>
    </row>
    <row r="30" spans="1:9" x14ac:dyDescent="0.2">
      <c r="A30" s="18"/>
    </row>
    <row r="31" spans="1:9" x14ac:dyDescent="0.2">
      <c r="A31" s="18"/>
    </row>
    <row r="32" spans="1:9" x14ac:dyDescent="0.2">
      <c r="A32" s="18"/>
    </row>
    <row r="33" spans="1:1" x14ac:dyDescent="0.2">
      <c r="A33" s="18"/>
    </row>
    <row r="34" spans="1:1" x14ac:dyDescent="0.2">
      <c r="A34" s="18"/>
    </row>
    <row r="35" spans="1:1" x14ac:dyDescent="0.2">
      <c r="A35" s="18"/>
    </row>
    <row r="36" spans="1:1" x14ac:dyDescent="0.2">
      <c r="A36" s="18"/>
    </row>
    <row r="37" spans="1:1" x14ac:dyDescent="0.2">
      <c r="A37" s="18"/>
    </row>
    <row r="38" spans="1:1" x14ac:dyDescent="0.2">
      <c r="A38" s="18"/>
    </row>
    <row r="39" spans="1:1" x14ac:dyDescent="0.2">
      <c r="A39" s="18"/>
    </row>
    <row r="40" spans="1:1" x14ac:dyDescent="0.2">
      <c r="A40" s="18"/>
    </row>
    <row r="41" spans="1:1" x14ac:dyDescent="0.2">
      <c r="A41" s="18"/>
    </row>
    <row r="42" spans="1:1" x14ac:dyDescent="0.2">
      <c r="A42" s="18"/>
    </row>
    <row r="43" spans="1:1" x14ac:dyDescent="0.2">
      <c r="A43" s="18"/>
    </row>
    <row r="44" spans="1:1" x14ac:dyDescent="0.2">
      <c r="A44" s="18"/>
    </row>
    <row r="45" spans="1:1" x14ac:dyDescent="0.2">
      <c r="A45" s="18"/>
    </row>
    <row r="46" spans="1:1" x14ac:dyDescent="0.2">
      <c r="A46" s="18"/>
    </row>
  </sheetData>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F23"/>
  <sheetViews>
    <sheetView workbookViewId="0">
      <pane xSplit="1" topLeftCell="U1" activePane="topRight" state="frozen"/>
      <selection activeCell="B29" sqref="B29"/>
      <selection pane="topRight" activeCell="B29" sqref="B29"/>
    </sheetView>
  </sheetViews>
  <sheetFormatPr defaultRowHeight="15" x14ac:dyDescent="0.2"/>
  <cols>
    <col min="1" max="1" width="36.21875" style="10" customWidth="1"/>
    <col min="2" max="6" width="12.33203125" style="18" customWidth="1"/>
    <col min="7" max="7" width="14" style="18" customWidth="1"/>
    <col min="8" max="9" width="12.33203125" style="18" customWidth="1"/>
    <col min="10" max="30" width="11" style="10" bestFit="1" customWidth="1"/>
    <col min="31" max="31" width="11" style="10" customWidth="1"/>
    <col min="32" max="32" width="11" style="10" bestFit="1" customWidth="1"/>
    <col min="33" max="16384" width="8.88671875" style="10"/>
  </cols>
  <sheetData>
    <row r="1" spans="1:32" s="5" customFormat="1" ht="15.75" x14ac:dyDescent="0.25">
      <c r="A1" s="1" t="s">
        <v>437</v>
      </c>
      <c r="B1" s="68"/>
      <c r="C1" s="69"/>
      <c r="D1" s="70"/>
      <c r="E1" s="68"/>
      <c r="F1" s="71"/>
      <c r="G1" s="71"/>
      <c r="H1" s="71"/>
      <c r="I1" s="71"/>
    </row>
    <row r="2" spans="1:32" s="5" customFormat="1" ht="15.75" x14ac:dyDescent="0.25">
      <c r="A2" s="2" t="s">
        <v>5</v>
      </c>
      <c r="B2" s="68"/>
      <c r="C2" s="69"/>
      <c r="D2" s="70"/>
      <c r="E2" s="68"/>
      <c r="F2" s="71"/>
      <c r="G2" s="71"/>
      <c r="H2" s="71"/>
      <c r="I2" s="71"/>
    </row>
    <row r="3" spans="1:32" s="5" customFormat="1" ht="15.75" x14ac:dyDescent="0.25">
      <c r="A3" s="5" t="s">
        <v>40</v>
      </c>
      <c r="B3" s="68"/>
      <c r="C3" s="69"/>
      <c r="D3" s="70"/>
      <c r="E3" s="68"/>
      <c r="F3" s="71"/>
      <c r="G3" s="71"/>
      <c r="H3" s="71"/>
      <c r="I3" s="71"/>
    </row>
    <row r="4" spans="1:32" s="18" customFormat="1" ht="15.75" x14ac:dyDescent="0.25">
      <c r="A4" s="94" t="s">
        <v>210</v>
      </c>
      <c r="B4" s="58" t="s">
        <v>322</v>
      </c>
      <c r="C4" s="58" t="s">
        <v>323</v>
      </c>
      <c r="D4" s="58" t="s">
        <v>264</v>
      </c>
      <c r="E4" s="58" t="s">
        <v>265</v>
      </c>
      <c r="F4" s="58" t="s">
        <v>266</v>
      </c>
      <c r="G4" s="58" t="s">
        <v>180</v>
      </c>
      <c r="H4" s="58" t="s">
        <v>181</v>
      </c>
      <c r="I4" s="32" t="s">
        <v>182</v>
      </c>
      <c r="J4" s="6" t="s">
        <v>183</v>
      </c>
      <c r="K4" s="6" t="s">
        <v>123</v>
      </c>
      <c r="L4" s="6" t="s">
        <v>124</v>
      </c>
      <c r="M4" s="6" t="s">
        <v>184</v>
      </c>
      <c r="N4" s="6" t="s">
        <v>125</v>
      </c>
      <c r="O4" s="6" t="s">
        <v>126</v>
      </c>
      <c r="P4" s="6" t="s">
        <v>127</v>
      </c>
      <c r="Q4" s="6" t="s">
        <v>128</v>
      </c>
      <c r="R4" s="6" t="s">
        <v>129</v>
      </c>
      <c r="S4" s="6" t="s">
        <v>130</v>
      </c>
      <c r="T4" s="6" t="s">
        <v>131</v>
      </c>
      <c r="U4" s="6" t="s">
        <v>132</v>
      </c>
      <c r="V4" s="6" t="s">
        <v>133</v>
      </c>
      <c r="W4" s="6" t="s">
        <v>134</v>
      </c>
      <c r="X4" s="6" t="s">
        <v>135</v>
      </c>
      <c r="Y4" s="6" t="s">
        <v>136</v>
      </c>
      <c r="Z4" s="6" t="s">
        <v>137</v>
      </c>
      <c r="AA4" s="6" t="s">
        <v>138</v>
      </c>
      <c r="AB4" s="6" t="s">
        <v>139</v>
      </c>
      <c r="AC4" s="6" t="s">
        <v>140</v>
      </c>
      <c r="AD4" s="6" t="s">
        <v>141</v>
      </c>
      <c r="AE4" s="6" t="s">
        <v>142</v>
      </c>
      <c r="AF4" s="32" t="s">
        <v>444</v>
      </c>
    </row>
    <row r="5" spans="1:32" x14ac:dyDescent="0.2">
      <c r="A5" s="10" t="s">
        <v>45</v>
      </c>
      <c r="B5" s="73">
        <v>83780</v>
      </c>
      <c r="C5" s="73">
        <v>86132</v>
      </c>
      <c r="D5" s="73">
        <v>88450</v>
      </c>
      <c r="E5" s="73">
        <v>93227</v>
      </c>
      <c r="F5" s="73">
        <v>79984</v>
      </c>
      <c r="G5" s="73">
        <v>79186</v>
      </c>
      <c r="H5" s="73">
        <v>82683</v>
      </c>
      <c r="I5" s="73">
        <v>86741</v>
      </c>
      <c r="J5" s="73">
        <v>91395</v>
      </c>
      <c r="K5" s="74">
        <v>82852</v>
      </c>
      <c r="L5" s="74">
        <v>88656</v>
      </c>
      <c r="M5" s="74">
        <v>84313</v>
      </c>
      <c r="N5" s="74">
        <v>81488</v>
      </c>
      <c r="O5" s="74">
        <v>85302</v>
      </c>
      <c r="P5" s="74">
        <v>94382</v>
      </c>
      <c r="Q5" s="74">
        <v>102989</v>
      </c>
      <c r="R5" s="74">
        <v>108453</v>
      </c>
      <c r="S5" s="74">
        <v>106366</v>
      </c>
      <c r="T5" s="74">
        <v>99419</v>
      </c>
      <c r="U5" s="74">
        <v>92287</v>
      </c>
      <c r="V5" s="74">
        <v>99452</v>
      </c>
      <c r="W5" s="74">
        <v>104227</v>
      </c>
      <c r="X5" s="74">
        <v>106755</v>
      </c>
      <c r="Y5" s="74">
        <v>112537</v>
      </c>
      <c r="Z5" s="74">
        <v>106755</v>
      </c>
      <c r="AA5" s="74">
        <v>86735</v>
      </c>
      <c r="AB5" s="74">
        <v>85727</v>
      </c>
      <c r="AC5" s="74">
        <v>84674</v>
      </c>
      <c r="AD5" s="74">
        <v>83614</v>
      </c>
      <c r="AE5" s="74">
        <v>50575</v>
      </c>
      <c r="AF5" s="73">
        <f>Table1201415162425[[#This Row],[Total '[note 21']]]</f>
        <v>51956</v>
      </c>
    </row>
    <row r="6" spans="1:32" x14ac:dyDescent="0.2">
      <c r="A6" s="10" t="s">
        <v>46</v>
      </c>
      <c r="B6" s="75" t="s">
        <v>36</v>
      </c>
      <c r="C6" s="75" t="s">
        <v>36</v>
      </c>
      <c r="D6" s="75" t="s">
        <v>36</v>
      </c>
      <c r="E6" s="75" t="s">
        <v>36</v>
      </c>
      <c r="F6" s="75" t="s">
        <v>36</v>
      </c>
      <c r="G6" s="75" t="s">
        <v>36</v>
      </c>
      <c r="H6" s="75" t="s">
        <v>36</v>
      </c>
      <c r="I6" s="75" t="s">
        <v>36</v>
      </c>
      <c r="J6" s="75" t="s">
        <v>36</v>
      </c>
      <c r="K6" s="74">
        <v>1185</v>
      </c>
      <c r="L6" s="74">
        <v>1304</v>
      </c>
      <c r="M6" s="74">
        <v>1226</v>
      </c>
      <c r="N6" s="74">
        <v>1282</v>
      </c>
      <c r="O6" s="74">
        <v>1227</v>
      </c>
      <c r="P6" s="74">
        <v>1232</v>
      </c>
      <c r="Q6" s="74">
        <v>1265</v>
      </c>
      <c r="R6" s="74">
        <v>1209</v>
      </c>
      <c r="S6" s="74">
        <v>1262</v>
      </c>
      <c r="T6" s="74">
        <v>1199</v>
      </c>
      <c r="U6" s="74">
        <v>1178</v>
      </c>
      <c r="V6" s="74">
        <v>1183</v>
      </c>
      <c r="W6" s="74">
        <v>1319</v>
      </c>
      <c r="X6" s="74">
        <v>881</v>
      </c>
      <c r="Y6" s="74">
        <v>888</v>
      </c>
      <c r="Z6" s="74">
        <v>881</v>
      </c>
      <c r="AA6" s="74">
        <v>1322</v>
      </c>
      <c r="AB6" s="74">
        <v>1397</v>
      </c>
      <c r="AC6" s="74">
        <v>1392</v>
      </c>
      <c r="AD6" s="74">
        <v>1367</v>
      </c>
      <c r="AE6" s="74">
        <v>1049</v>
      </c>
      <c r="AF6" s="73">
        <f>Table1201415162425[[#This Row],[Total '[note 21']]]</f>
        <v>1250</v>
      </c>
    </row>
    <row r="7" spans="1:32" x14ac:dyDescent="0.2">
      <c r="A7" s="10" t="s">
        <v>47</v>
      </c>
      <c r="B7" s="73">
        <v>2144</v>
      </c>
      <c r="C7" s="73">
        <v>2306</v>
      </c>
      <c r="D7" s="73">
        <v>2348</v>
      </c>
      <c r="E7" s="73">
        <v>2264</v>
      </c>
      <c r="F7" s="73">
        <v>2558</v>
      </c>
      <c r="G7" s="73">
        <v>2865</v>
      </c>
      <c r="H7" s="73">
        <v>2888</v>
      </c>
      <c r="I7" s="73">
        <v>3256</v>
      </c>
      <c r="J7" s="73">
        <v>3176</v>
      </c>
      <c r="K7" s="74">
        <v>3211</v>
      </c>
      <c r="L7" s="74">
        <v>3600</v>
      </c>
      <c r="M7" s="74">
        <v>3489</v>
      </c>
      <c r="N7" s="74">
        <v>3527</v>
      </c>
      <c r="O7" s="74">
        <v>3702</v>
      </c>
      <c r="P7" s="74">
        <v>3911</v>
      </c>
      <c r="Q7" s="74">
        <v>4052</v>
      </c>
      <c r="R7" s="74">
        <v>4320</v>
      </c>
      <c r="S7" s="74">
        <v>4145</v>
      </c>
      <c r="T7" s="74">
        <v>4292</v>
      </c>
      <c r="U7" s="74">
        <v>3965</v>
      </c>
      <c r="V7" s="74">
        <v>3912</v>
      </c>
      <c r="W7" s="74">
        <v>3958</v>
      </c>
      <c r="X7" s="74">
        <v>3286</v>
      </c>
      <c r="Y7" s="74">
        <v>3013</v>
      </c>
      <c r="Z7" s="74">
        <v>3286</v>
      </c>
      <c r="AA7" s="74">
        <v>3194</v>
      </c>
      <c r="AB7" s="74">
        <v>3211</v>
      </c>
      <c r="AC7" s="74">
        <v>3369</v>
      </c>
      <c r="AD7" s="74">
        <v>3245</v>
      </c>
      <c r="AE7" s="74">
        <v>2252</v>
      </c>
      <c r="AF7" s="73">
        <f>Table1201415162425[[#This Row],[Total '[note 21']]]</f>
        <v>2664</v>
      </c>
    </row>
    <row r="8" spans="1:32" ht="16.5" customHeight="1" x14ac:dyDescent="0.2">
      <c r="A8" s="10" t="s">
        <v>48</v>
      </c>
      <c r="B8" s="75" t="s">
        <v>36</v>
      </c>
      <c r="C8" s="75" t="s">
        <v>36</v>
      </c>
      <c r="D8" s="75" t="s">
        <v>36</v>
      </c>
      <c r="E8" s="75" t="s">
        <v>36</v>
      </c>
      <c r="F8" s="75" t="s">
        <v>36</v>
      </c>
      <c r="G8" s="75" t="s">
        <v>36</v>
      </c>
      <c r="H8" s="75" t="s">
        <v>36</v>
      </c>
      <c r="I8" s="75" t="s">
        <v>36</v>
      </c>
      <c r="J8" s="75" t="s">
        <v>36</v>
      </c>
      <c r="K8" s="74">
        <v>1320</v>
      </c>
      <c r="L8" s="74">
        <v>1400</v>
      </c>
      <c r="M8" s="74">
        <v>1395</v>
      </c>
      <c r="N8" s="74">
        <v>1294</v>
      </c>
      <c r="O8" s="74">
        <v>1357</v>
      </c>
      <c r="P8" s="74">
        <v>1293</v>
      </c>
      <c r="Q8" s="74">
        <v>1268</v>
      </c>
      <c r="R8" s="74">
        <v>1307</v>
      </c>
      <c r="S8" s="74">
        <v>1216</v>
      </c>
      <c r="T8" s="74">
        <v>1359</v>
      </c>
      <c r="U8" s="74">
        <v>1251</v>
      </c>
      <c r="V8" s="74">
        <v>1133</v>
      </c>
      <c r="W8" s="74">
        <v>1105</v>
      </c>
      <c r="X8" s="74">
        <v>1123</v>
      </c>
      <c r="Y8" s="74">
        <v>1150</v>
      </c>
      <c r="Z8" s="74">
        <v>1123</v>
      </c>
      <c r="AA8" s="74">
        <v>1135</v>
      </c>
      <c r="AB8" s="74">
        <v>1173</v>
      </c>
      <c r="AC8" s="74">
        <v>1221</v>
      </c>
      <c r="AD8" s="74">
        <v>1193</v>
      </c>
      <c r="AE8" s="74">
        <v>1108</v>
      </c>
      <c r="AF8" s="73">
        <f>Table1201415162425[[#This Row],[Total '[note 21']]]</f>
        <v>1027</v>
      </c>
    </row>
    <row r="9" spans="1:32" x14ac:dyDescent="0.2">
      <c r="A9" s="10" t="s">
        <v>49</v>
      </c>
      <c r="B9" s="73">
        <v>1595</v>
      </c>
      <c r="C9" s="73">
        <v>1977</v>
      </c>
      <c r="D9" s="73">
        <v>2206</v>
      </c>
      <c r="E9" s="73">
        <v>2122</v>
      </c>
      <c r="F9" s="73">
        <v>2106</v>
      </c>
      <c r="G9" s="73">
        <v>1482</v>
      </c>
      <c r="H9" s="73">
        <v>1451</v>
      </c>
      <c r="I9" s="73">
        <v>1593</v>
      </c>
      <c r="J9" s="73">
        <v>1102</v>
      </c>
      <c r="K9" s="74">
        <v>1749</v>
      </c>
      <c r="L9" s="74">
        <v>2686</v>
      </c>
      <c r="M9" s="74">
        <v>2875</v>
      </c>
      <c r="N9" s="74">
        <v>2884</v>
      </c>
      <c r="O9" s="74">
        <v>2513</v>
      </c>
      <c r="P9" s="74">
        <v>2536</v>
      </c>
      <c r="Q9" s="74">
        <v>2523</v>
      </c>
      <c r="R9" s="74">
        <v>3513</v>
      </c>
      <c r="S9" s="74">
        <v>3910</v>
      </c>
      <c r="T9" s="74">
        <v>4159</v>
      </c>
      <c r="U9" s="74">
        <v>3838</v>
      </c>
      <c r="V9" s="74">
        <v>3033</v>
      </c>
      <c r="W9" s="74">
        <v>2872</v>
      </c>
      <c r="X9" s="74">
        <v>1543</v>
      </c>
      <c r="Y9" s="74">
        <v>1407</v>
      </c>
      <c r="Z9" s="74">
        <v>1543</v>
      </c>
      <c r="AA9" s="74">
        <v>1651</v>
      </c>
      <c r="AB9" s="74">
        <v>1392</v>
      </c>
      <c r="AC9" s="74">
        <v>1429</v>
      </c>
      <c r="AD9" s="74">
        <v>1436</v>
      </c>
      <c r="AE9" s="74">
        <v>820</v>
      </c>
      <c r="AF9" s="73">
        <f>Table1201415162425[[#This Row],[Total '[note 21']]]</f>
        <v>1147</v>
      </c>
    </row>
    <row r="10" spans="1:32" x14ac:dyDescent="0.2">
      <c r="A10" s="10" t="s">
        <v>50</v>
      </c>
      <c r="B10" s="73">
        <v>47806</v>
      </c>
      <c r="C10" s="73">
        <v>49504</v>
      </c>
      <c r="D10" s="73">
        <v>56184</v>
      </c>
      <c r="E10" s="73">
        <v>58724</v>
      </c>
      <c r="F10" s="73">
        <v>61080</v>
      </c>
      <c r="G10" s="73">
        <v>63860</v>
      </c>
      <c r="H10" s="73">
        <v>68992</v>
      </c>
      <c r="I10" s="73">
        <v>71884</v>
      </c>
      <c r="J10" s="73">
        <v>75963</v>
      </c>
      <c r="K10" s="74">
        <v>84803</v>
      </c>
      <c r="L10" s="74">
        <v>100161</v>
      </c>
      <c r="M10" s="74">
        <v>106920</v>
      </c>
      <c r="N10" s="74">
        <v>107558</v>
      </c>
      <c r="O10" s="74">
        <v>115205</v>
      </c>
      <c r="P10" s="74">
        <v>119061</v>
      </c>
      <c r="Q10" s="74">
        <v>118690</v>
      </c>
      <c r="R10" s="74">
        <v>120096</v>
      </c>
      <c r="S10" s="74">
        <v>118899</v>
      </c>
      <c r="T10" s="74">
        <v>111059</v>
      </c>
      <c r="U10" s="74">
        <v>104288</v>
      </c>
      <c r="V10" s="74">
        <v>108708</v>
      </c>
      <c r="W10" s="74">
        <v>106958</v>
      </c>
      <c r="X10" s="74">
        <v>106748</v>
      </c>
      <c r="Y10" s="74">
        <v>103388</v>
      </c>
      <c r="Z10" s="74">
        <v>106748</v>
      </c>
      <c r="AA10" s="74">
        <v>117293</v>
      </c>
      <c r="AB10" s="74">
        <v>123628</v>
      </c>
      <c r="AC10" s="74">
        <v>126179</v>
      </c>
      <c r="AD10" s="74">
        <v>127975</v>
      </c>
      <c r="AE10" s="74">
        <v>44100</v>
      </c>
      <c r="AF10" s="73">
        <f>Table1201415162425[[#This Row],[Total '[note 21']]]</f>
        <v>39922</v>
      </c>
    </row>
    <row r="11" spans="1:32" x14ac:dyDescent="0.2">
      <c r="A11" s="10" t="s">
        <v>51</v>
      </c>
      <c r="B11" s="73">
        <v>70715</v>
      </c>
      <c r="C11" s="73">
        <v>71187</v>
      </c>
      <c r="D11" s="73">
        <v>76194</v>
      </c>
      <c r="E11" s="73">
        <v>77360</v>
      </c>
      <c r="F11" s="73">
        <v>75986</v>
      </c>
      <c r="G11" s="73">
        <v>75120</v>
      </c>
      <c r="H11" s="73">
        <v>75916</v>
      </c>
      <c r="I11" s="73">
        <v>81609</v>
      </c>
      <c r="J11" s="73">
        <v>85973</v>
      </c>
      <c r="K11" s="74">
        <v>88366</v>
      </c>
      <c r="L11" s="74">
        <v>95067</v>
      </c>
      <c r="M11" s="74">
        <v>91027</v>
      </c>
      <c r="N11" s="74">
        <v>91862</v>
      </c>
      <c r="O11" s="74">
        <v>96278</v>
      </c>
      <c r="P11" s="74">
        <v>99700</v>
      </c>
      <c r="Q11" s="74">
        <v>99157</v>
      </c>
      <c r="R11" s="74">
        <v>97277</v>
      </c>
      <c r="S11" s="74">
        <v>90977</v>
      </c>
      <c r="T11" s="74">
        <v>77874</v>
      </c>
      <c r="U11" s="74">
        <v>71598</v>
      </c>
      <c r="V11" s="74">
        <v>72377</v>
      </c>
      <c r="W11" s="74">
        <v>74615</v>
      </c>
      <c r="X11" s="74">
        <v>75585</v>
      </c>
      <c r="Y11" s="74">
        <v>77447</v>
      </c>
      <c r="Z11" s="74">
        <v>75585</v>
      </c>
      <c r="AA11" s="74">
        <v>90734</v>
      </c>
      <c r="AB11" s="74">
        <v>91155</v>
      </c>
      <c r="AC11" s="74">
        <v>88326</v>
      </c>
      <c r="AD11" s="74">
        <v>81393</v>
      </c>
      <c r="AE11" s="74">
        <v>27749</v>
      </c>
      <c r="AF11" s="73">
        <f>Table1201415162425[[#This Row],[Total '[note 21']]]</f>
        <v>29436</v>
      </c>
    </row>
    <row r="12" spans="1:32" x14ac:dyDescent="0.2">
      <c r="A12" s="10" t="s">
        <v>52</v>
      </c>
      <c r="B12" s="73">
        <v>6311</v>
      </c>
      <c r="C12" s="73">
        <v>5685</v>
      </c>
      <c r="D12" s="73">
        <v>6973</v>
      </c>
      <c r="E12" s="73">
        <v>6381</v>
      </c>
      <c r="F12" s="73">
        <v>6988</v>
      </c>
      <c r="G12" s="73">
        <v>6169</v>
      </c>
      <c r="H12" s="73">
        <v>6585</v>
      </c>
      <c r="I12" s="73">
        <v>9289</v>
      </c>
      <c r="J12" s="73">
        <v>9040</v>
      </c>
      <c r="K12" s="74">
        <v>9557</v>
      </c>
      <c r="L12" s="74">
        <v>13480</v>
      </c>
      <c r="M12" s="74">
        <v>15280</v>
      </c>
      <c r="N12" s="74">
        <v>19423</v>
      </c>
      <c r="O12" s="74">
        <v>19189</v>
      </c>
      <c r="P12" s="74">
        <v>20554</v>
      </c>
      <c r="Q12" s="74">
        <v>19464</v>
      </c>
      <c r="R12" s="74">
        <v>20454</v>
      </c>
      <c r="S12" s="74">
        <v>20427</v>
      </c>
      <c r="T12" s="74">
        <v>15496</v>
      </c>
      <c r="U12" s="74">
        <v>13135</v>
      </c>
      <c r="V12" s="74">
        <v>10017</v>
      </c>
      <c r="W12" s="74">
        <v>8166</v>
      </c>
      <c r="X12" s="74">
        <v>8623</v>
      </c>
      <c r="Y12" s="74">
        <v>6659</v>
      </c>
      <c r="Z12" s="74">
        <v>8623</v>
      </c>
      <c r="AA12" s="74">
        <v>4698</v>
      </c>
      <c r="AB12" s="74">
        <v>5076</v>
      </c>
      <c r="AC12" s="74">
        <v>4869</v>
      </c>
      <c r="AD12" s="74">
        <v>4637</v>
      </c>
      <c r="AE12" s="74">
        <v>2006</v>
      </c>
      <c r="AF12" s="73">
        <f>Table1201415162425[[#This Row],[Total '[note 21']]]</f>
        <v>2093</v>
      </c>
    </row>
    <row r="13" spans="1:32" x14ac:dyDescent="0.2">
      <c r="A13" s="10" t="s">
        <v>53</v>
      </c>
      <c r="B13" s="73">
        <v>1365</v>
      </c>
      <c r="C13" s="73">
        <v>1162</v>
      </c>
      <c r="D13" s="73">
        <v>1162</v>
      </c>
      <c r="E13" s="73">
        <v>1123</v>
      </c>
      <c r="F13" s="73">
        <v>1166</v>
      </c>
      <c r="G13" s="73">
        <v>1220</v>
      </c>
      <c r="H13" s="73">
        <v>1213</v>
      </c>
      <c r="I13" s="73">
        <v>1406</v>
      </c>
      <c r="J13" s="73">
        <v>1604</v>
      </c>
      <c r="K13" s="74">
        <v>1550</v>
      </c>
      <c r="L13" s="74">
        <v>12441</v>
      </c>
      <c r="M13" s="74">
        <v>13426</v>
      </c>
      <c r="N13" s="74">
        <v>16105</v>
      </c>
      <c r="O13" s="74">
        <v>18427</v>
      </c>
      <c r="P13" s="74">
        <v>20139</v>
      </c>
      <c r="Q13" s="74">
        <v>20601</v>
      </c>
      <c r="R13" s="74">
        <v>19352</v>
      </c>
      <c r="S13" s="74">
        <v>17936</v>
      </c>
      <c r="T13" s="74">
        <v>15791</v>
      </c>
      <c r="U13" s="74">
        <v>13254</v>
      </c>
      <c r="V13" s="74">
        <v>15097</v>
      </c>
      <c r="W13" s="74">
        <v>14814</v>
      </c>
      <c r="X13" s="74">
        <v>14425</v>
      </c>
      <c r="Y13" s="74">
        <v>13886</v>
      </c>
      <c r="Z13" s="74">
        <v>14425</v>
      </c>
      <c r="AA13" s="74">
        <v>15258</v>
      </c>
      <c r="AB13" s="74">
        <v>16415</v>
      </c>
      <c r="AC13" s="74">
        <v>15980</v>
      </c>
      <c r="AD13" s="74">
        <v>16296</v>
      </c>
      <c r="AE13" s="74">
        <v>7325</v>
      </c>
      <c r="AF13" s="73">
        <f>Table1201415162425[[#This Row],[Total '[note 21']]]</f>
        <v>9393</v>
      </c>
    </row>
    <row r="14" spans="1:32" x14ac:dyDescent="0.2">
      <c r="A14" s="10" t="s">
        <v>54</v>
      </c>
      <c r="B14" s="73">
        <v>11877</v>
      </c>
      <c r="C14" s="73">
        <v>10962</v>
      </c>
      <c r="D14" s="73">
        <v>10686</v>
      </c>
      <c r="E14" s="73">
        <v>9746</v>
      </c>
      <c r="F14" s="73">
        <v>9198</v>
      </c>
      <c r="G14" s="73">
        <v>9361</v>
      </c>
      <c r="H14" s="73">
        <v>9149</v>
      </c>
      <c r="I14" s="73">
        <v>9945</v>
      </c>
      <c r="J14" s="73">
        <v>8744</v>
      </c>
      <c r="K14" s="74">
        <v>8592</v>
      </c>
      <c r="L14" s="74">
        <v>1558</v>
      </c>
      <c r="M14" s="74">
        <v>1520</v>
      </c>
      <c r="N14" s="74">
        <v>1557</v>
      </c>
      <c r="O14" s="74">
        <v>1528</v>
      </c>
      <c r="P14" s="74">
        <v>1579</v>
      </c>
      <c r="Q14" s="74">
        <v>1738</v>
      </c>
      <c r="R14" s="74">
        <v>1731</v>
      </c>
      <c r="S14" s="74">
        <v>1869</v>
      </c>
      <c r="T14" s="74">
        <v>1677</v>
      </c>
      <c r="U14" s="74">
        <v>1809</v>
      </c>
      <c r="V14" s="74">
        <v>2004</v>
      </c>
      <c r="W14" s="74">
        <v>1817</v>
      </c>
      <c r="X14" s="74">
        <v>1739</v>
      </c>
      <c r="Y14" s="74">
        <v>1730</v>
      </c>
      <c r="Z14" s="74">
        <v>1739</v>
      </c>
      <c r="AA14" s="74">
        <v>1774</v>
      </c>
      <c r="AB14" s="74">
        <v>2067</v>
      </c>
      <c r="AC14" s="74">
        <v>2004</v>
      </c>
      <c r="AD14" s="74">
        <v>2268</v>
      </c>
      <c r="AE14" s="74">
        <v>1382</v>
      </c>
      <c r="AF14" s="73">
        <f>Table1201415162425[[#This Row],[Total '[note 21']]]</f>
        <v>1494</v>
      </c>
    </row>
    <row r="15" spans="1:32" x14ac:dyDescent="0.2">
      <c r="A15" s="10" t="s">
        <v>55</v>
      </c>
      <c r="B15" s="73">
        <v>3189</v>
      </c>
      <c r="C15" s="73">
        <v>2837</v>
      </c>
      <c r="D15" s="73">
        <v>2444</v>
      </c>
      <c r="E15" s="73">
        <v>2336</v>
      </c>
      <c r="F15" s="73">
        <v>2485</v>
      </c>
      <c r="G15" s="73">
        <v>2574</v>
      </c>
      <c r="H15" s="73">
        <v>2505</v>
      </c>
      <c r="I15" s="73">
        <v>2485</v>
      </c>
      <c r="J15" s="73">
        <v>2363</v>
      </c>
      <c r="K15" s="74">
        <v>2348</v>
      </c>
      <c r="L15" s="74">
        <v>10042</v>
      </c>
      <c r="M15" s="74">
        <v>11065</v>
      </c>
      <c r="N15" s="74">
        <v>11771</v>
      </c>
      <c r="O15" s="74">
        <v>11714</v>
      </c>
      <c r="P15" s="74">
        <v>11954</v>
      </c>
      <c r="Q15" s="74">
        <v>13226</v>
      </c>
      <c r="R15" s="74">
        <v>14008</v>
      </c>
      <c r="S15" s="74">
        <v>14121</v>
      </c>
      <c r="T15" s="74">
        <v>13849</v>
      </c>
      <c r="U15" s="74">
        <v>12945</v>
      </c>
      <c r="V15" s="74">
        <v>12599</v>
      </c>
      <c r="W15" s="74">
        <v>12400</v>
      </c>
      <c r="X15" s="74">
        <v>12951</v>
      </c>
      <c r="Y15" s="74">
        <v>12935</v>
      </c>
      <c r="Z15" s="74">
        <v>12951</v>
      </c>
      <c r="AA15" s="74">
        <v>12927</v>
      </c>
      <c r="AB15" s="74">
        <v>13488</v>
      </c>
      <c r="AC15" s="74">
        <v>13335</v>
      </c>
      <c r="AD15" s="74">
        <v>12819</v>
      </c>
      <c r="AE15" s="74">
        <v>8821</v>
      </c>
      <c r="AF15" s="73">
        <f>Table1201415162425[[#This Row],[Total '[note 21']]]</f>
        <v>9862</v>
      </c>
    </row>
    <row r="16" spans="1:32" x14ac:dyDescent="0.2">
      <c r="A16" s="10" t="s">
        <v>56</v>
      </c>
      <c r="B16" s="73">
        <v>3419</v>
      </c>
      <c r="C16" s="73">
        <v>2696</v>
      </c>
      <c r="D16" s="73">
        <v>2197</v>
      </c>
      <c r="E16" s="73">
        <v>1609</v>
      </c>
      <c r="F16" s="73">
        <v>2436</v>
      </c>
      <c r="G16" s="73">
        <v>5690</v>
      </c>
      <c r="H16" s="73">
        <v>9533</v>
      </c>
      <c r="I16" s="73">
        <v>10230</v>
      </c>
      <c r="J16" s="73">
        <v>10376</v>
      </c>
      <c r="K16" s="74">
        <v>12083</v>
      </c>
      <c r="L16" s="74">
        <v>2100</v>
      </c>
      <c r="M16" s="74">
        <v>2140</v>
      </c>
      <c r="N16" s="74">
        <v>2325</v>
      </c>
      <c r="O16" s="74">
        <v>2127</v>
      </c>
      <c r="P16" s="74">
        <v>2328</v>
      </c>
      <c r="Q16" s="74">
        <v>2029</v>
      </c>
      <c r="R16" s="74">
        <v>1913</v>
      </c>
      <c r="S16" s="74">
        <v>1863</v>
      </c>
      <c r="T16" s="74">
        <v>2011</v>
      </c>
      <c r="U16" s="74">
        <v>1652</v>
      </c>
      <c r="V16" s="74">
        <v>1817</v>
      </c>
      <c r="W16" s="74">
        <v>1783</v>
      </c>
      <c r="X16" s="74">
        <v>1748</v>
      </c>
      <c r="Y16" s="74">
        <v>1583</v>
      </c>
      <c r="Z16" s="74">
        <v>1748</v>
      </c>
      <c r="AA16" s="74">
        <v>1802</v>
      </c>
      <c r="AB16" s="74">
        <v>1389</v>
      </c>
      <c r="AC16" s="74">
        <v>1270</v>
      </c>
      <c r="AD16" s="74">
        <v>1214</v>
      </c>
      <c r="AE16" s="74">
        <v>822</v>
      </c>
      <c r="AF16" s="73">
        <f>Table1201415162425[[#This Row],[Total '[note 21']]]</f>
        <v>888</v>
      </c>
    </row>
    <row r="17" spans="1:32" x14ac:dyDescent="0.2">
      <c r="A17" s="10" t="s">
        <v>57</v>
      </c>
      <c r="B17" s="73">
        <v>591</v>
      </c>
      <c r="C17" s="73">
        <v>649</v>
      </c>
      <c r="D17" s="73">
        <v>637</v>
      </c>
      <c r="E17" s="73">
        <v>756</v>
      </c>
      <c r="F17" s="73">
        <v>780</v>
      </c>
      <c r="G17" s="73">
        <v>829</v>
      </c>
      <c r="H17" s="73">
        <v>3607</v>
      </c>
      <c r="I17" s="73">
        <v>4638</v>
      </c>
      <c r="J17" s="73">
        <v>4737</v>
      </c>
      <c r="K17" s="74">
        <v>4344</v>
      </c>
      <c r="L17" s="74">
        <v>10874</v>
      </c>
      <c r="M17" s="74">
        <v>10392</v>
      </c>
      <c r="N17" s="74">
        <v>9888</v>
      </c>
      <c r="O17" s="74">
        <v>10012</v>
      </c>
      <c r="P17" s="74">
        <v>10430</v>
      </c>
      <c r="Q17" s="74">
        <v>11445</v>
      </c>
      <c r="R17" s="74">
        <v>11333</v>
      </c>
      <c r="S17" s="74">
        <v>10743</v>
      </c>
      <c r="T17" s="74">
        <v>12704</v>
      </c>
      <c r="U17" s="74">
        <v>12731</v>
      </c>
      <c r="V17" s="74">
        <v>13199</v>
      </c>
      <c r="W17" s="74">
        <v>13915</v>
      </c>
      <c r="X17" s="74">
        <v>13338</v>
      </c>
      <c r="Y17" s="74">
        <v>12503</v>
      </c>
      <c r="Z17" s="74">
        <v>13338</v>
      </c>
      <c r="AA17" s="74">
        <v>7468</v>
      </c>
      <c r="AB17" s="74">
        <v>7780</v>
      </c>
      <c r="AC17" s="74">
        <v>8081</v>
      </c>
      <c r="AD17" s="74">
        <v>4820</v>
      </c>
      <c r="AE17" s="74">
        <v>1695</v>
      </c>
      <c r="AF17" s="73">
        <f>Table1201415162425[[#This Row],[Total '[note 21']]]</f>
        <v>0</v>
      </c>
    </row>
    <row r="18" spans="1:32" x14ac:dyDescent="0.2">
      <c r="A18" s="10" t="s">
        <v>58</v>
      </c>
      <c r="B18" s="73">
        <v>3935</v>
      </c>
      <c r="C18" s="73">
        <v>3795</v>
      </c>
      <c r="D18" s="73">
        <v>4009</v>
      </c>
      <c r="E18" s="73">
        <v>3824</v>
      </c>
      <c r="F18" s="73">
        <v>3945</v>
      </c>
      <c r="G18" s="73">
        <v>4013</v>
      </c>
      <c r="H18" s="73">
        <v>4185</v>
      </c>
      <c r="I18" s="73">
        <v>4958</v>
      </c>
      <c r="J18" s="73">
        <v>4994</v>
      </c>
      <c r="K18" s="74">
        <v>5103</v>
      </c>
      <c r="L18" s="74">
        <v>5457</v>
      </c>
      <c r="M18" s="74">
        <v>5822</v>
      </c>
      <c r="N18" s="74">
        <v>6558</v>
      </c>
      <c r="O18" s="74">
        <v>7259</v>
      </c>
      <c r="P18" s="74">
        <v>8135</v>
      </c>
      <c r="Q18" s="74">
        <v>9646</v>
      </c>
      <c r="R18" s="74">
        <v>9741</v>
      </c>
      <c r="S18" s="74">
        <v>10028</v>
      </c>
      <c r="T18" s="74">
        <v>9484</v>
      </c>
      <c r="U18" s="74">
        <v>8842</v>
      </c>
      <c r="V18" s="74">
        <v>9190</v>
      </c>
      <c r="W18" s="74">
        <v>9367</v>
      </c>
      <c r="X18" s="74">
        <v>8644</v>
      </c>
      <c r="Y18" s="74">
        <v>8358</v>
      </c>
      <c r="Z18" s="74">
        <v>8644</v>
      </c>
      <c r="AA18" s="74">
        <v>8426</v>
      </c>
      <c r="AB18" s="74">
        <v>9033</v>
      </c>
      <c r="AC18" s="74">
        <v>8959</v>
      </c>
      <c r="AD18" s="74">
        <v>7902</v>
      </c>
      <c r="AE18" s="74">
        <v>4676</v>
      </c>
      <c r="AF18" s="73">
        <f>Table1201415162425[[#This Row],[Total '[note 21']]]</f>
        <v>5311</v>
      </c>
    </row>
    <row r="19" spans="1:32" x14ac:dyDescent="0.2">
      <c r="A19" s="10" t="s">
        <v>59</v>
      </c>
      <c r="B19" s="73">
        <v>24393</v>
      </c>
      <c r="C19" s="73">
        <v>24829</v>
      </c>
      <c r="D19" s="73">
        <v>21367</v>
      </c>
      <c r="E19" s="73">
        <v>21193</v>
      </c>
      <c r="F19" s="73">
        <v>23326</v>
      </c>
      <c r="G19" s="73">
        <v>25458</v>
      </c>
      <c r="H19" s="73">
        <v>21821</v>
      </c>
      <c r="I19" s="73">
        <v>17994</v>
      </c>
      <c r="J19" s="73">
        <v>15461</v>
      </c>
      <c r="K19" s="74">
        <v>13379</v>
      </c>
      <c r="L19" s="74">
        <v>7874</v>
      </c>
      <c r="M19" s="74">
        <v>8042</v>
      </c>
      <c r="N19" s="74">
        <v>6137</v>
      </c>
      <c r="O19" s="74">
        <v>6157</v>
      </c>
      <c r="P19" s="74">
        <v>7562</v>
      </c>
      <c r="Q19" s="74">
        <v>8453</v>
      </c>
      <c r="R19" s="74">
        <v>9861</v>
      </c>
      <c r="S19" s="74">
        <v>9812</v>
      </c>
      <c r="T19" s="74">
        <v>8435</v>
      </c>
      <c r="U19" s="74">
        <v>8237</v>
      </c>
      <c r="V19" s="74">
        <v>9156</v>
      </c>
      <c r="W19" s="74">
        <v>10963</v>
      </c>
      <c r="X19" s="74">
        <v>13606</v>
      </c>
      <c r="Y19" s="74">
        <v>14677</v>
      </c>
      <c r="Z19" s="74">
        <v>13606</v>
      </c>
      <c r="AA19" s="74">
        <v>17534</v>
      </c>
      <c r="AB19" s="74">
        <v>16881</v>
      </c>
      <c r="AC19" s="74">
        <v>11627</v>
      </c>
      <c r="AD19" s="74">
        <v>13795</v>
      </c>
      <c r="AE19" s="74">
        <v>7581</v>
      </c>
      <c r="AF19" s="73">
        <f>Table1201415162425[[#This Row],[Total '[note 21']]]</f>
        <v>10478</v>
      </c>
    </row>
    <row r="20" spans="1:32" x14ac:dyDescent="0.2">
      <c r="A20" s="10" t="s">
        <v>60</v>
      </c>
      <c r="B20" s="73">
        <v>784</v>
      </c>
      <c r="C20" s="73">
        <v>782</v>
      </c>
      <c r="D20" s="73">
        <v>757</v>
      </c>
      <c r="E20" s="73">
        <v>735</v>
      </c>
      <c r="F20" s="73">
        <v>1029</v>
      </c>
      <c r="G20" s="73">
        <v>753</v>
      </c>
      <c r="H20" s="73">
        <v>739</v>
      </c>
      <c r="I20" s="73">
        <v>682</v>
      </c>
      <c r="J20" s="73">
        <v>714</v>
      </c>
      <c r="K20" s="74">
        <v>751</v>
      </c>
      <c r="L20" s="74">
        <v>718</v>
      </c>
      <c r="M20" s="74">
        <v>751</v>
      </c>
      <c r="N20" s="74">
        <v>744</v>
      </c>
      <c r="O20" s="74">
        <v>724</v>
      </c>
      <c r="P20" s="74">
        <v>724</v>
      </c>
      <c r="Q20" s="74">
        <v>753</v>
      </c>
      <c r="R20" s="74">
        <v>755</v>
      </c>
      <c r="S20" s="74">
        <v>937</v>
      </c>
      <c r="T20" s="74">
        <v>1109</v>
      </c>
      <c r="U20" s="74">
        <v>1023</v>
      </c>
      <c r="V20" s="74">
        <v>1019</v>
      </c>
      <c r="W20" s="74">
        <v>1121</v>
      </c>
      <c r="X20" s="74">
        <v>1111</v>
      </c>
      <c r="Y20" s="74">
        <v>1138</v>
      </c>
      <c r="Z20" s="74">
        <v>1111</v>
      </c>
      <c r="AA20" s="74">
        <v>1854</v>
      </c>
      <c r="AB20" s="74">
        <v>1925</v>
      </c>
      <c r="AC20" s="74">
        <v>1905</v>
      </c>
      <c r="AD20" s="74">
        <v>1713</v>
      </c>
      <c r="AE20" s="74">
        <v>1147</v>
      </c>
      <c r="AF20" s="73">
        <f>Table1201415162425[[#This Row],[Total '[note 21']]]</f>
        <v>1391</v>
      </c>
    </row>
    <row r="21" spans="1:32" x14ac:dyDescent="0.2">
      <c r="A21" s="10" t="s">
        <v>61</v>
      </c>
      <c r="B21" s="73">
        <v>4564</v>
      </c>
      <c r="C21" s="73">
        <v>4464</v>
      </c>
      <c r="D21" s="73">
        <v>4218</v>
      </c>
      <c r="E21" s="73">
        <v>7446</v>
      </c>
      <c r="F21" s="73">
        <v>4782</v>
      </c>
      <c r="G21" s="73">
        <v>4000</v>
      </c>
      <c r="H21" s="73">
        <v>1563</v>
      </c>
      <c r="I21" s="73">
        <v>890</v>
      </c>
      <c r="J21" s="73">
        <v>775</v>
      </c>
      <c r="K21" s="74">
        <v>740</v>
      </c>
      <c r="L21" s="74">
        <v>138</v>
      </c>
      <c r="M21" s="74">
        <v>0</v>
      </c>
      <c r="N21" s="74">
        <v>0</v>
      </c>
      <c r="O21" s="74">
        <v>0</v>
      </c>
      <c r="P21" s="74">
        <v>0</v>
      </c>
      <c r="Q21" s="74">
        <v>0</v>
      </c>
      <c r="R21" s="74">
        <v>0</v>
      </c>
      <c r="S21" s="74">
        <v>0</v>
      </c>
      <c r="T21" s="74">
        <v>0</v>
      </c>
      <c r="U21" s="74">
        <v>0</v>
      </c>
      <c r="V21" s="74">
        <v>0</v>
      </c>
      <c r="W21" s="74">
        <v>0</v>
      </c>
      <c r="X21" s="74">
        <v>0</v>
      </c>
      <c r="Y21" s="74">
        <v>0</v>
      </c>
      <c r="Z21" s="74">
        <v>0</v>
      </c>
      <c r="AA21" s="74">
        <v>0</v>
      </c>
      <c r="AB21" s="74">
        <v>0</v>
      </c>
      <c r="AC21" s="74">
        <v>0</v>
      </c>
      <c r="AD21" s="74">
        <v>0</v>
      </c>
      <c r="AE21" s="74">
        <v>0</v>
      </c>
      <c r="AF21" s="74">
        <v>0</v>
      </c>
    </row>
    <row r="22" spans="1:32" x14ac:dyDescent="0.2">
      <c r="A22" s="10" t="s">
        <v>62</v>
      </c>
      <c r="B22" s="73">
        <v>4258</v>
      </c>
      <c r="C22" s="73">
        <v>3905</v>
      </c>
      <c r="D22" s="73">
        <v>3835</v>
      </c>
      <c r="E22" s="73">
        <v>3274</v>
      </c>
      <c r="F22" s="73">
        <v>3661</v>
      </c>
      <c r="G22" s="73">
        <v>4747</v>
      </c>
      <c r="H22" s="73">
        <v>4539</v>
      </c>
      <c r="I22" s="73">
        <v>4535</v>
      </c>
      <c r="J22" s="73">
        <v>4084</v>
      </c>
      <c r="K22" s="74">
        <v>3093</v>
      </c>
      <c r="L22" s="74">
        <v>3023</v>
      </c>
      <c r="M22" s="74">
        <v>2908</v>
      </c>
      <c r="N22" s="74">
        <v>2933</v>
      </c>
      <c r="O22" s="74">
        <v>2905</v>
      </c>
      <c r="P22" s="74">
        <v>3280</v>
      </c>
      <c r="Q22" s="74">
        <v>3253</v>
      </c>
      <c r="R22" s="74">
        <v>2860</v>
      </c>
      <c r="S22" s="74">
        <v>2571</v>
      </c>
      <c r="T22" s="74">
        <v>2776</v>
      </c>
      <c r="U22" s="74">
        <v>2394</v>
      </c>
      <c r="V22" s="74">
        <v>2416</v>
      </c>
      <c r="W22" s="74">
        <v>2660</v>
      </c>
      <c r="X22" s="74">
        <v>4276</v>
      </c>
      <c r="Y22" s="74">
        <v>2885</v>
      </c>
      <c r="Z22" s="74">
        <v>4276</v>
      </c>
      <c r="AA22" s="74">
        <v>2147</v>
      </c>
      <c r="AB22" s="74">
        <v>2119</v>
      </c>
      <c r="AC22" s="74">
        <v>1944</v>
      </c>
      <c r="AD22" s="74">
        <v>1799</v>
      </c>
      <c r="AE22" s="74">
        <v>549</v>
      </c>
      <c r="AF22" s="73">
        <f>'8.10'!I21</f>
        <v>297</v>
      </c>
    </row>
    <row r="23" spans="1:32" x14ac:dyDescent="0.2">
      <c r="A23" s="65" t="s">
        <v>313</v>
      </c>
      <c r="B23" s="76">
        <v>270726</v>
      </c>
      <c r="C23" s="76">
        <v>272872</v>
      </c>
      <c r="D23" s="76">
        <v>283667</v>
      </c>
      <c r="E23" s="76">
        <v>292120</v>
      </c>
      <c r="F23" s="76">
        <v>281510</v>
      </c>
      <c r="G23" s="76">
        <v>287327</v>
      </c>
      <c r="H23" s="76">
        <v>297369</v>
      </c>
      <c r="I23" s="76">
        <v>312135</v>
      </c>
      <c r="J23" s="76">
        <f>SUM(J5:J22)</f>
        <v>320501</v>
      </c>
      <c r="K23" s="76">
        <f>SUM(K5:K22)</f>
        <v>325026</v>
      </c>
      <c r="L23" s="76">
        <f>SUM(L5:L22)</f>
        <v>360579</v>
      </c>
      <c r="M23" s="76">
        <f t="shared" ref="M23:AF23" si="0">SUM(M5:M22)</f>
        <v>362591</v>
      </c>
      <c r="N23" s="76">
        <f t="shared" si="0"/>
        <v>367336</v>
      </c>
      <c r="O23" s="76">
        <f t="shared" si="0"/>
        <v>385626</v>
      </c>
      <c r="P23" s="76">
        <f t="shared" si="0"/>
        <v>408800</v>
      </c>
      <c r="Q23" s="76">
        <f t="shared" si="0"/>
        <v>420552</v>
      </c>
      <c r="R23" s="76">
        <f t="shared" si="0"/>
        <v>428183</v>
      </c>
      <c r="S23" s="76">
        <f t="shared" si="0"/>
        <v>417082</v>
      </c>
      <c r="T23" s="76">
        <f t="shared" si="0"/>
        <v>382693</v>
      </c>
      <c r="U23" s="76">
        <f t="shared" si="0"/>
        <v>354427</v>
      </c>
      <c r="V23" s="76">
        <f t="shared" si="0"/>
        <v>366312</v>
      </c>
      <c r="W23" s="76">
        <f t="shared" si="0"/>
        <v>372060</v>
      </c>
      <c r="X23" s="76">
        <f t="shared" si="0"/>
        <v>376382</v>
      </c>
      <c r="Y23" s="76">
        <f t="shared" si="0"/>
        <v>376184</v>
      </c>
      <c r="Z23" s="76">
        <f t="shared" si="0"/>
        <v>376382</v>
      </c>
      <c r="AA23" s="76">
        <f t="shared" si="0"/>
        <v>375952</v>
      </c>
      <c r="AB23" s="76">
        <f t="shared" si="0"/>
        <v>383856</v>
      </c>
      <c r="AC23" s="76">
        <f t="shared" si="0"/>
        <v>376564</v>
      </c>
      <c r="AD23" s="76">
        <f t="shared" si="0"/>
        <v>367486</v>
      </c>
      <c r="AE23" s="76">
        <v>163657</v>
      </c>
      <c r="AF23" s="76">
        <f t="shared" si="0"/>
        <v>168609</v>
      </c>
    </row>
  </sheetData>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F23"/>
  <sheetViews>
    <sheetView workbookViewId="0">
      <pane xSplit="1" topLeftCell="U1" activePane="topRight" state="frozen"/>
      <selection activeCell="B29" sqref="B29"/>
      <selection pane="topRight" activeCell="B29" sqref="B29"/>
    </sheetView>
  </sheetViews>
  <sheetFormatPr defaultRowHeight="15" x14ac:dyDescent="0.2"/>
  <cols>
    <col min="1" max="1" width="36.21875" style="10" customWidth="1"/>
    <col min="2" max="6" width="12.33203125" style="18" customWidth="1"/>
    <col min="7" max="7" width="14" style="18" customWidth="1"/>
    <col min="8" max="9" width="12.33203125" style="18" customWidth="1"/>
    <col min="10" max="30" width="11" style="10" bestFit="1" customWidth="1"/>
    <col min="31" max="31" width="11" style="10" customWidth="1"/>
    <col min="32" max="32" width="11" style="10" bestFit="1" customWidth="1"/>
    <col min="33" max="16384" width="8.88671875" style="10"/>
  </cols>
  <sheetData>
    <row r="1" spans="1:32" s="5" customFormat="1" ht="15.75" x14ac:dyDescent="0.25">
      <c r="A1" s="1" t="s">
        <v>438</v>
      </c>
      <c r="B1" s="68"/>
      <c r="C1" s="69"/>
      <c r="D1" s="70"/>
      <c r="E1" s="68"/>
      <c r="F1" s="71"/>
      <c r="G1" s="71"/>
      <c r="H1" s="71"/>
      <c r="I1" s="71"/>
    </row>
    <row r="2" spans="1:32" s="5" customFormat="1" ht="15.75" x14ac:dyDescent="0.25">
      <c r="A2" s="2" t="s">
        <v>5</v>
      </c>
      <c r="B2" s="68"/>
      <c r="C2" s="69"/>
      <c r="D2" s="70"/>
      <c r="E2" s="68"/>
      <c r="F2" s="71"/>
      <c r="G2" s="71"/>
      <c r="H2" s="71"/>
      <c r="I2" s="71"/>
    </row>
    <row r="3" spans="1:32" s="5" customFormat="1" ht="15.75" x14ac:dyDescent="0.25">
      <c r="A3" s="5" t="s">
        <v>40</v>
      </c>
      <c r="B3" s="68"/>
      <c r="C3" s="69"/>
      <c r="D3" s="70"/>
      <c r="E3" s="68"/>
      <c r="F3" s="71"/>
      <c r="G3" s="71"/>
      <c r="H3" s="71"/>
      <c r="I3" s="71"/>
    </row>
    <row r="4" spans="1:32" s="18" customFormat="1" ht="15.75" x14ac:dyDescent="0.25">
      <c r="A4" s="94" t="s">
        <v>210</v>
      </c>
      <c r="B4" s="58" t="s">
        <v>322</v>
      </c>
      <c r="C4" s="58" t="s">
        <v>323</v>
      </c>
      <c r="D4" s="58" t="s">
        <v>264</v>
      </c>
      <c r="E4" s="58" t="s">
        <v>265</v>
      </c>
      <c r="F4" s="58" t="s">
        <v>266</v>
      </c>
      <c r="G4" s="58" t="s">
        <v>180</v>
      </c>
      <c r="H4" s="58" t="s">
        <v>181</v>
      </c>
      <c r="I4" s="32" t="s">
        <v>182</v>
      </c>
      <c r="J4" s="6" t="s">
        <v>183</v>
      </c>
      <c r="K4" s="6" t="s">
        <v>123</v>
      </c>
      <c r="L4" s="6" t="s">
        <v>124</v>
      </c>
      <c r="M4" s="6" t="s">
        <v>184</v>
      </c>
      <c r="N4" s="6" t="s">
        <v>125</v>
      </c>
      <c r="O4" s="6" t="s">
        <v>126</v>
      </c>
      <c r="P4" s="6" t="s">
        <v>127</v>
      </c>
      <c r="Q4" s="6" t="s">
        <v>128</v>
      </c>
      <c r="R4" s="6" t="s">
        <v>129</v>
      </c>
      <c r="S4" s="6" t="s">
        <v>130</v>
      </c>
      <c r="T4" s="6" t="s">
        <v>131</v>
      </c>
      <c r="U4" s="6" t="s">
        <v>132</v>
      </c>
      <c r="V4" s="6" t="s">
        <v>133</v>
      </c>
      <c r="W4" s="6" t="s">
        <v>134</v>
      </c>
      <c r="X4" s="6" t="s">
        <v>135</v>
      </c>
      <c r="Y4" s="6" t="s">
        <v>136</v>
      </c>
      <c r="Z4" s="6" t="s">
        <v>137</v>
      </c>
      <c r="AA4" s="6" t="s">
        <v>138</v>
      </c>
      <c r="AB4" s="6" t="s">
        <v>139</v>
      </c>
      <c r="AC4" s="6" t="s">
        <v>140</v>
      </c>
      <c r="AD4" s="6" t="s">
        <v>141</v>
      </c>
      <c r="AE4" s="6" t="s">
        <v>142</v>
      </c>
      <c r="AF4" s="32" t="s">
        <v>444</v>
      </c>
    </row>
    <row r="5" spans="1:32" x14ac:dyDescent="0.2">
      <c r="A5" s="10" t="s">
        <v>45</v>
      </c>
      <c r="B5" s="11">
        <v>115109</v>
      </c>
      <c r="C5" s="11">
        <v>117847</v>
      </c>
      <c r="D5" s="11">
        <v>117059</v>
      </c>
      <c r="E5" s="11">
        <v>119585</v>
      </c>
      <c r="F5" s="11">
        <v>103056</v>
      </c>
      <c r="G5" s="11">
        <v>100624</v>
      </c>
      <c r="H5" s="11">
        <v>107637</v>
      </c>
      <c r="I5" s="11">
        <v>112540</v>
      </c>
      <c r="J5" s="13">
        <v>115348</v>
      </c>
      <c r="K5" s="21">
        <v>99564</v>
      </c>
      <c r="L5" s="21">
        <v>104801</v>
      </c>
      <c r="M5" s="20">
        <v>100207</v>
      </c>
      <c r="N5" s="20">
        <v>97895</v>
      </c>
      <c r="O5" s="20">
        <v>98598</v>
      </c>
      <c r="P5" s="20">
        <v>109232</v>
      </c>
      <c r="Q5" s="20">
        <v>116971</v>
      </c>
      <c r="R5" s="20">
        <v>121927</v>
      </c>
      <c r="S5" s="20">
        <v>119831</v>
      </c>
      <c r="T5" s="20">
        <v>109876</v>
      </c>
      <c r="U5" s="20">
        <v>102396</v>
      </c>
      <c r="V5" s="20">
        <v>108862</v>
      </c>
      <c r="W5" s="20">
        <v>115013</v>
      </c>
      <c r="X5" s="20">
        <v>118219</v>
      </c>
      <c r="Y5" s="20">
        <v>124282</v>
      </c>
      <c r="Z5" s="20">
        <v>118219</v>
      </c>
      <c r="AA5" s="20">
        <v>96156</v>
      </c>
      <c r="AB5" s="20">
        <v>97007</v>
      </c>
      <c r="AC5" s="20">
        <v>91279</v>
      </c>
      <c r="AD5" s="20">
        <v>91248</v>
      </c>
      <c r="AE5" s="20">
        <v>59250</v>
      </c>
      <c r="AF5" s="73">
        <f>Table12014151624[[#This Row],[Total '[note 21']]]</f>
        <v>62986</v>
      </c>
    </row>
    <row r="6" spans="1:32" x14ac:dyDescent="0.2">
      <c r="A6" s="10" t="s">
        <v>46</v>
      </c>
      <c r="B6" s="19" t="s">
        <v>36</v>
      </c>
      <c r="C6" s="19" t="s">
        <v>36</v>
      </c>
      <c r="D6" s="19" t="s">
        <v>36</v>
      </c>
      <c r="E6" s="19" t="s">
        <v>36</v>
      </c>
      <c r="F6" s="19" t="s">
        <v>36</v>
      </c>
      <c r="G6" s="19" t="s">
        <v>36</v>
      </c>
      <c r="H6" s="19" t="s">
        <v>36</v>
      </c>
      <c r="I6" s="19" t="s">
        <v>36</v>
      </c>
      <c r="J6" s="19" t="s">
        <v>36</v>
      </c>
      <c r="K6" s="21">
        <v>1349</v>
      </c>
      <c r="L6" s="21">
        <v>1355</v>
      </c>
      <c r="M6" s="20">
        <v>1307</v>
      </c>
      <c r="N6" s="20">
        <v>1394</v>
      </c>
      <c r="O6" s="20">
        <v>1358</v>
      </c>
      <c r="P6" s="20">
        <v>1323</v>
      </c>
      <c r="Q6" s="20">
        <v>1321</v>
      </c>
      <c r="R6" s="20">
        <v>1296</v>
      </c>
      <c r="S6" s="20">
        <v>1310</v>
      </c>
      <c r="T6" s="20">
        <v>1356</v>
      </c>
      <c r="U6" s="20">
        <v>1252</v>
      </c>
      <c r="V6" s="20">
        <v>1258</v>
      </c>
      <c r="W6" s="20">
        <v>1403</v>
      </c>
      <c r="X6" s="20">
        <v>966</v>
      </c>
      <c r="Y6" s="20">
        <v>988</v>
      </c>
      <c r="Z6" s="20">
        <v>966</v>
      </c>
      <c r="AA6" s="20">
        <v>1345</v>
      </c>
      <c r="AB6" s="20">
        <v>1412</v>
      </c>
      <c r="AC6" s="20">
        <v>1439</v>
      </c>
      <c r="AD6" s="20">
        <v>1389</v>
      </c>
      <c r="AE6" s="20">
        <v>970</v>
      </c>
      <c r="AF6" s="73">
        <f>Table12014151624[[#This Row],[Total '[note 21']]]</f>
        <v>1147</v>
      </c>
    </row>
    <row r="7" spans="1:32" x14ac:dyDescent="0.2">
      <c r="A7" s="10" t="s">
        <v>47</v>
      </c>
      <c r="B7" s="11">
        <v>3084</v>
      </c>
      <c r="C7" s="11">
        <v>3130</v>
      </c>
      <c r="D7" s="11">
        <v>3340</v>
      </c>
      <c r="E7" s="11">
        <v>3276</v>
      </c>
      <c r="F7" s="11">
        <v>3908</v>
      </c>
      <c r="G7" s="11">
        <v>3853</v>
      </c>
      <c r="H7" s="11">
        <v>3661</v>
      </c>
      <c r="I7" s="11">
        <v>3925</v>
      </c>
      <c r="J7" s="13">
        <v>3686</v>
      </c>
      <c r="K7" s="21">
        <v>4257</v>
      </c>
      <c r="L7" s="21">
        <v>4162</v>
      </c>
      <c r="M7" s="20">
        <v>4068</v>
      </c>
      <c r="N7" s="20">
        <v>4147</v>
      </c>
      <c r="O7" s="20">
        <v>4209</v>
      </c>
      <c r="P7" s="20">
        <v>4466</v>
      </c>
      <c r="Q7" s="20">
        <v>4462</v>
      </c>
      <c r="R7" s="20">
        <v>4810</v>
      </c>
      <c r="S7" s="20">
        <v>4660</v>
      </c>
      <c r="T7" s="20">
        <v>4779</v>
      </c>
      <c r="U7" s="20">
        <v>4402</v>
      </c>
      <c r="V7" s="20">
        <v>4366</v>
      </c>
      <c r="W7" s="20">
        <v>4478</v>
      </c>
      <c r="X7" s="20">
        <v>3708</v>
      </c>
      <c r="Y7" s="20">
        <v>3504</v>
      </c>
      <c r="Z7" s="20">
        <v>3708</v>
      </c>
      <c r="AA7" s="20">
        <v>3648</v>
      </c>
      <c r="AB7" s="20">
        <v>3420</v>
      </c>
      <c r="AC7" s="20">
        <v>3650</v>
      </c>
      <c r="AD7" s="20">
        <v>3484</v>
      </c>
      <c r="AE7" s="20">
        <v>2367</v>
      </c>
      <c r="AF7" s="73">
        <f>Table12014151624[[#This Row],[Total '[note 21']]]</f>
        <v>2931</v>
      </c>
    </row>
    <row r="8" spans="1:32" ht="16.5" customHeight="1" x14ac:dyDescent="0.2">
      <c r="A8" s="10" t="s">
        <v>48</v>
      </c>
      <c r="B8" s="19" t="s">
        <v>36</v>
      </c>
      <c r="C8" s="19" t="s">
        <v>36</v>
      </c>
      <c r="D8" s="19" t="s">
        <v>36</v>
      </c>
      <c r="E8" s="19" t="s">
        <v>36</v>
      </c>
      <c r="F8" s="19" t="s">
        <v>36</v>
      </c>
      <c r="G8" s="19" t="s">
        <v>36</v>
      </c>
      <c r="H8" s="19" t="s">
        <v>36</v>
      </c>
      <c r="I8" s="19" t="s">
        <v>36</v>
      </c>
      <c r="J8" s="19" t="s">
        <v>36</v>
      </c>
      <c r="K8" s="21">
        <v>1931</v>
      </c>
      <c r="L8" s="21">
        <v>2081</v>
      </c>
      <c r="M8" s="20">
        <v>1957</v>
      </c>
      <c r="N8" s="20">
        <v>1828</v>
      </c>
      <c r="O8" s="20">
        <v>1913</v>
      </c>
      <c r="P8" s="20">
        <v>2500</v>
      </c>
      <c r="Q8" s="20">
        <v>3837</v>
      </c>
      <c r="R8" s="20">
        <v>3674</v>
      </c>
      <c r="S8" s="20">
        <v>1921</v>
      </c>
      <c r="T8" s="20">
        <v>2418</v>
      </c>
      <c r="U8" s="20">
        <v>2334</v>
      </c>
      <c r="V8" s="20">
        <v>1993</v>
      </c>
      <c r="W8" s="20">
        <v>1527</v>
      </c>
      <c r="X8" s="20">
        <v>1596</v>
      </c>
      <c r="Y8" s="20">
        <v>1628</v>
      </c>
      <c r="Z8" s="20">
        <v>1596</v>
      </c>
      <c r="AA8" s="20">
        <v>1452</v>
      </c>
      <c r="AB8" s="20">
        <v>1410</v>
      </c>
      <c r="AC8" s="20">
        <v>1887</v>
      </c>
      <c r="AD8" s="20">
        <v>1823</v>
      </c>
      <c r="AE8" s="20">
        <v>1032</v>
      </c>
      <c r="AF8" s="73">
        <f>Table12014151624[[#This Row],[Total '[note 21']]]</f>
        <v>1094</v>
      </c>
    </row>
    <row r="9" spans="1:32" x14ac:dyDescent="0.2">
      <c r="A9" s="10" t="s">
        <v>49</v>
      </c>
      <c r="B9" s="11">
        <v>44227</v>
      </c>
      <c r="C9" s="11">
        <v>38188</v>
      </c>
      <c r="D9" s="11">
        <v>34045</v>
      </c>
      <c r="E9" s="11">
        <v>30625</v>
      </c>
      <c r="F9" s="11">
        <v>37104</v>
      </c>
      <c r="G9" s="11">
        <v>40655</v>
      </c>
      <c r="H9" s="11">
        <v>42671</v>
      </c>
      <c r="I9" s="11">
        <v>37294</v>
      </c>
      <c r="J9" s="13">
        <v>30940</v>
      </c>
      <c r="K9" s="21">
        <v>36723</v>
      </c>
      <c r="L9" s="21">
        <v>28349</v>
      </c>
      <c r="M9" s="20">
        <v>18713</v>
      </c>
      <c r="N9" s="20">
        <v>30716</v>
      </c>
      <c r="O9" s="20">
        <v>32099</v>
      </c>
      <c r="P9" s="20">
        <v>37261</v>
      </c>
      <c r="Q9" s="20">
        <v>37444</v>
      </c>
      <c r="R9" s="20">
        <v>37292</v>
      </c>
      <c r="S9" s="20">
        <v>36297</v>
      </c>
      <c r="T9" s="20">
        <v>39274</v>
      </c>
      <c r="U9" s="20">
        <v>37169</v>
      </c>
      <c r="V9" s="20">
        <v>36815</v>
      </c>
      <c r="W9" s="20">
        <v>40926</v>
      </c>
      <c r="X9" s="20">
        <v>40427</v>
      </c>
      <c r="Y9" s="20">
        <v>35730</v>
      </c>
      <c r="Z9" s="20">
        <v>40427</v>
      </c>
      <c r="AA9" s="20">
        <v>36730</v>
      </c>
      <c r="AB9" s="20">
        <v>38096</v>
      </c>
      <c r="AC9" s="20">
        <v>39965</v>
      </c>
      <c r="AD9" s="20">
        <v>43354</v>
      </c>
      <c r="AE9" s="20">
        <v>19011</v>
      </c>
      <c r="AF9" s="73">
        <f>Table12014151624[[#This Row],[Total '[note 21']]]</f>
        <v>23956</v>
      </c>
    </row>
    <row r="10" spans="1:32" x14ac:dyDescent="0.2">
      <c r="A10" s="10" t="s">
        <v>50</v>
      </c>
      <c r="B10" s="11">
        <v>104631</v>
      </c>
      <c r="C10" s="11">
        <v>103974</v>
      </c>
      <c r="D10" s="11">
        <v>113541</v>
      </c>
      <c r="E10" s="11">
        <v>110997</v>
      </c>
      <c r="F10" s="11">
        <v>110265</v>
      </c>
      <c r="G10" s="11">
        <v>111269</v>
      </c>
      <c r="H10" s="11">
        <v>98809</v>
      </c>
      <c r="I10" s="11">
        <v>99352</v>
      </c>
      <c r="J10" s="13">
        <v>100134</v>
      </c>
      <c r="K10" s="21">
        <v>102393</v>
      </c>
      <c r="L10" s="21">
        <v>112361</v>
      </c>
      <c r="M10" s="20">
        <v>118416</v>
      </c>
      <c r="N10" s="20">
        <v>118943</v>
      </c>
      <c r="O10" s="20">
        <v>125317</v>
      </c>
      <c r="P10" s="20">
        <v>127122</v>
      </c>
      <c r="Q10" s="20">
        <v>126914</v>
      </c>
      <c r="R10" s="20">
        <v>128172</v>
      </c>
      <c r="S10" s="20">
        <v>125550</v>
      </c>
      <c r="T10" s="20">
        <v>115969</v>
      </c>
      <c r="U10" s="20">
        <v>108997</v>
      </c>
      <c r="V10" s="20">
        <v>113357</v>
      </c>
      <c r="W10" s="20">
        <v>110288</v>
      </c>
      <c r="X10" s="20">
        <v>111736</v>
      </c>
      <c r="Y10" s="20">
        <v>109545</v>
      </c>
      <c r="Z10" s="20">
        <v>111736</v>
      </c>
      <c r="AA10" s="20">
        <v>122220</v>
      </c>
      <c r="AB10" s="20">
        <v>128675</v>
      </c>
      <c r="AC10" s="20">
        <v>130016</v>
      </c>
      <c r="AD10" s="20">
        <v>131617</v>
      </c>
      <c r="AE10" s="20">
        <v>45966</v>
      </c>
      <c r="AF10" s="73">
        <f>Table12014151624[[#This Row],[Total '[note 21']]]</f>
        <v>43674</v>
      </c>
    </row>
    <row r="11" spans="1:32" x14ac:dyDescent="0.2">
      <c r="A11" s="10" t="s">
        <v>51</v>
      </c>
      <c r="B11" s="11">
        <v>110823</v>
      </c>
      <c r="C11" s="11">
        <v>105628</v>
      </c>
      <c r="D11" s="11">
        <v>106634</v>
      </c>
      <c r="E11" s="11">
        <v>103511</v>
      </c>
      <c r="F11" s="11">
        <v>95482</v>
      </c>
      <c r="G11" s="11">
        <v>92419</v>
      </c>
      <c r="H11" s="11">
        <v>91783</v>
      </c>
      <c r="I11" s="11">
        <v>98204</v>
      </c>
      <c r="J11" s="13">
        <v>100942</v>
      </c>
      <c r="K11" s="21">
        <v>104929</v>
      </c>
      <c r="L11" s="21">
        <v>110408</v>
      </c>
      <c r="M11" s="20">
        <v>104393</v>
      </c>
      <c r="N11" s="20">
        <v>105597</v>
      </c>
      <c r="O11" s="20">
        <v>107885</v>
      </c>
      <c r="P11" s="20">
        <v>110581</v>
      </c>
      <c r="Q11" s="20">
        <v>110034</v>
      </c>
      <c r="R11" s="20">
        <v>108305</v>
      </c>
      <c r="S11" s="20">
        <v>100087</v>
      </c>
      <c r="T11" s="20">
        <v>85281</v>
      </c>
      <c r="U11" s="20">
        <v>77755</v>
      </c>
      <c r="V11" s="20">
        <v>78111</v>
      </c>
      <c r="W11" s="20">
        <v>80472</v>
      </c>
      <c r="X11" s="20">
        <v>79520</v>
      </c>
      <c r="Y11" s="20">
        <v>84000</v>
      </c>
      <c r="Z11" s="20">
        <v>79520</v>
      </c>
      <c r="AA11" s="20">
        <v>98127</v>
      </c>
      <c r="AB11" s="20">
        <v>102766</v>
      </c>
      <c r="AC11" s="20">
        <v>97157</v>
      </c>
      <c r="AD11" s="20">
        <v>91812</v>
      </c>
      <c r="AE11" s="20">
        <v>34715</v>
      </c>
      <c r="AF11" s="73">
        <f>Table12014151624[[#This Row],[Total '[note 21']]]</f>
        <v>39713</v>
      </c>
    </row>
    <row r="12" spans="1:32" x14ac:dyDescent="0.2">
      <c r="A12" s="10" t="s">
        <v>52</v>
      </c>
      <c r="B12" s="11">
        <v>23310</v>
      </c>
      <c r="C12" s="11">
        <v>23184</v>
      </c>
      <c r="D12" s="11">
        <v>27702</v>
      </c>
      <c r="E12" s="11">
        <v>27196</v>
      </c>
      <c r="F12" s="11">
        <v>23923</v>
      </c>
      <c r="G12" s="11">
        <v>22245</v>
      </c>
      <c r="H12" s="11">
        <v>26776</v>
      </c>
      <c r="I12" s="11">
        <v>22475</v>
      </c>
      <c r="J12" s="13">
        <v>26875</v>
      </c>
      <c r="K12" s="21">
        <v>44922</v>
      </c>
      <c r="L12" s="21">
        <v>48144</v>
      </c>
      <c r="M12" s="20">
        <v>43190</v>
      </c>
      <c r="N12" s="20">
        <v>57099</v>
      </c>
      <c r="O12" s="20">
        <v>55998</v>
      </c>
      <c r="P12" s="20">
        <v>54996</v>
      </c>
      <c r="Q12" s="20">
        <v>48189</v>
      </c>
      <c r="R12" s="20">
        <v>47910</v>
      </c>
      <c r="S12" s="20">
        <v>42708</v>
      </c>
      <c r="T12" s="20">
        <v>34230</v>
      </c>
      <c r="U12" s="20">
        <v>33087</v>
      </c>
      <c r="V12" s="20">
        <v>28546</v>
      </c>
      <c r="W12" s="20">
        <v>25670</v>
      </c>
      <c r="X12" s="20">
        <v>24305</v>
      </c>
      <c r="Y12" s="20">
        <v>25643</v>
      </c>
      <c r="Z12" s="20">
        <v>24305</v>
      </c>
      <c r="AA12" s="20">
        <v>25714</v>
      </c>
      <c r="AB12" s="20">
        <v>24897</v>
      </c>
      <c r="AC12" s="20">
        <v>24904</v>
      </c>
      <c r="AD12" s="20">
        <v>24463</v>
      </c>
      <c r="AE12" s="20">
        <v>14085</v>
      </c>
      <c r="AF12" s="73">
        <f>Table12014151624[[#This Row],[Total '[note 21']]]</f>
        <v>17126</v>
      </c>
    </row>
    <row r="13" spans="1:32" x14ac:dyDescent="0.2">
      <c r="A13" s="10" t="s">
        <v>53</v>
      </c>
      <c r="B13" s="11">
        <v>2759</v>
      </c>
      <c r="C13" s="11">
        <v>2765</v>
      </c>
      <c r="D13" s="11">
        <v>2351</v>
      </c>
      <c r="E13" s="11">
        <v>2076</v>
      </c>
      <c r="F13" s="11">
        <v>2309</v>
      </c>
      <c r="G13" s="11">
        <v>2647</v>
      </c>
      <c r="H13" s="11">
        <v>2678</v>
      </c>
      <c r="I13" s="11">
        <v>2932</v>
      </c>
      <c r="J13" s="13">
        <v>2419</v>
      </c>
      <c r="K13" s="21">
        <v>25375</v>
      </c>
      <c r="L13" s="21">
        <v>27298</v>
      </c>
      <c r="M13" s="20">
        <v>26959</v>
      </c>
      <c r="N13" s="20">
        <v>31171</v>
      </c>
      <c r="O13" s="20">
        <v>33477</v>
      </c>
      <c r="P13" s="20">
        <v>37879</v>
      </c>
      <c r="Q13" s="20">
        <v>40826</v>
      </c>
      <c r="R13" s="20">
        <v>39139</v>
      </c>
      <c r="S13" s="20">
        <v>40538</v>
      </c>
      <c r="T13" s="20">
        <v>30290</v>
      </c>
      <c r="U13" s="20">
        <v>28155</v>
      </c>
      <c r="V13" s="20">
        <v>30755</v>
      </c>
      <c r="W13" s="20">
        <v>31764</v>
      </c>
      <c r="X13" s="20">
        <v>28947</v>
      </c>
      <c r="Y13" s="20">
        <v>28495</v>
      </c>
      <c r="Z13" s="20">
        <v>28947</v>
      </c>
      <c r="AA13" s="20">
        <v>30450</v>
      </c>
      <c r="AB13" s="20">
        <v>31002</v>
      </c>
      <c r="AC13" s="20">
        <v>29690</v>
      </c>
      <c r="AD13" s="20">
        <v>31338</v>
      </c>
      <c r="AE13" s="20">
        <v>19610</v>
      </c>
      <c r="AF13" s="73">
        <f>Table12014151624[[#This Row],[Total '[note 21']]]</f>
        <v>25267</v>
      </c>
    </row>
    <row r="14" spans="1:32" x14ac:dyDescent="0.2">
      <c r="A14" s="10" t="s">
        <v>54</v>
      </c>
      <c r="B14" s="11">
        <v>15205</v>
      </c>
      <c r="C14" s="11">
        <v>16977</v>
      </c>
      <c r="D14" s="11">
        <v>14029</v>
      </c>
      <c r="E14" s="11">
        <v>12828</v>
      </c>
      <c r="F14" s="11">
        <v>11825</v>
      </c>
      <c r="G14" s="11">
        <v>12076</v>
      </c>
      <c r="H14" s="11">
        <v>11630</v>
      </c>
      <c r="I14" s="11">
        <v>11900</v>
      </c>
      <c r="J14" s="13">
        <v>12139</v>
      </c>
      <c r="K14" s="21">
        <v>2322</v>
      </c>
      <c r="L14" s="21">
        <v>2326</v>
      </c>
      <c r="M14" s="20">
        <v>2178</v>
      </c>
      <c r="N14" s="20">
        <v>2576</v>
      </c>
      <c r="O14" s="20">
        <v>2306</v>
      </c>
      <c r="P14" s="20">
        <v>2334</v>
      </c>
      <c r="Q14" s="20">
        <v>2558</v>
      </c>
      <c r="R14" s="20">
        <v>2650</v>
      </c>
      <c r="S14" s="20">
        <v>2625</v>
      </c>
      <c r="T14" s="20">
        <v>2603</v>
      </c>
      <c r="U14" s="20">
        <v>2775</v>
      </c>
      <c r="V14" s="20">
        <v>3003</v>
      </c>
      <c r="W14" s="20">
        <v>2969</v>
      </c>
      <c r="X14" s="20">
        <v>2637</v>
      </c>
      <c r="Y14" s="20">
        <v>2610</v>
      </c>
      <c r="Z14" s="20">
        <v>2637</v>
      </c>
      <c r="AA14" s="20">
        <v>2540</v>
      </c>
      <c r="AB14" s="20">
        <v>2637</v>
      </c>
      <c r="AC14" s="20">
        <v>2751</v>
      </c>
      <c r="AD14" s="20">
        <v>3199</v>
      </c>
      <c r="AE14" s="20">
        <v>1833</v>
      </c>
      <c r="AF14" s="73">
        <f>Table12014151624[[#This Row],[Total '[note 21']]]</f>
        <v>2364</v>
      </c>
    </row>
    <row r="15" spans="1:32" x14ac:dyDescent="0.2">
      <c r="A15" s="10" t="s">
        <v>55</v>
      </c>
      <c r="B15" s="11">
        <v>3577</v>
      </c>
      <c r="C15" s="11">
        <v>2915</v>
      </c>
      <c r="D15" s="11">
        <v>2549</v>
      </c>
      <c r="E15" s="11">
        <v>2420</v>
      </c>
      <c r="F15" s="11">
        <v>2637</v>
      </c>
      <c r="G15" s="11">
        <v>2656</v>
      </c>
      <c r="H15" s="11">
        <v>2582</v>
      </c>
      <c r="I15" s="11">
        <v>2556</v>
      </c>
      <c r="J15" s="13">
        <v>2439</v>
      </c>
      <c r="K15" s="21">
        <v>11733</v>
      </c>
      <c r="L15" s="21">
        <v>11838</v>
      </c>
      <c r="M15" s="20">
        <v>12461</v>
      </c>
      <c r="N15" s="20">
        <v>13524</v>
      </c>
      <c r="O15" s="20">
        <v>13466</v>
      </c>
      <c r="P15" s="20">
        <v>13375</v>
      </c>
      <c r="Q15" s="20">
        <v>14719</v>
      </c>
      <c r="R15" s="20">
        <v>15574</v>
      </c>
      <c r="S15" s="20">
        <v>15982</v>
      </c>
      <c r="T15" s="20">
        <v>15590</v>
      </c>
      <c r="U15" s="20">
        <v>14535</v>
      </c>
      <c r="V15" s="20">
        <v>14131</v>
      </c>
      <c r="W15" s="20">
        <v>13980</v>
      </c>
      <c r="X15" s="20">
        <v>14403</v>
      </c>
      <c r="Y15" s="20">
        <v>14420</v>
      </c>
      <c r="Z15" s="20">
        <v>14403</v>
      </c>
      <c r="AA15" s="20">
        <v>14539</v>
      </c>
      <c r="AB15" s="20">
        <v>14754</v>
      </c>
      <c r="AC15" s="20">
        <v>14771</v>
      </c>
      <c r="AD15" s="20">
        <v>14247</v>
      </c>
      <c r="AE15" s="20">
        <v>9498</v>
      </c>
      <c r="AF15" s="73">
        <f>Table12014151624[[#This Row],[Total '[note 21']]]</f>
        <v>11114</v>
      </c>
    </row>
    <row r="16" spans="1:32" x14ac:dyDescent="0.2">
      <c r="A16" s="10" t="s">
        <v>56</v>
      </c>
      <c r="B16" s="11">
        <v>122492</v>
      </c>
      <c r="C16" s="11">
        <v>102691</v>
      </c>
      <c r="D16" s="11">
        <v>81375</v>
      </c>
      <c r="E16" s="11">
        <v>66784</v>
      </c>
      <c r="F16" s="11">
        <v>68186</v>
      </c>
      <c r="G16" s="11">
        <v>80408</v>
      </c>
      <c r="H16" s="11">
        <v>60738</v>
      </c>
      <c r="I16" s="11">
        <v>63166</v>
      </c>
      <c r="J16" s="13">
        <v>54166</v>
      </c>
      <c r="K16" s="21">
        <v>2555</v>
      </c>
      <c r="L16" s="21">
        <v>2441</v>
      </c>
      <c r="M16" s="20">
        <v>2240</v>
      </c>
      <c r="N16" s="20">
        <v>2361</v>
      </c>
      <c r="O16" s="20">
        <v>2214</v>
      </c>
      <c r="P16" s="20">
        <v>2416</v>
      </c>
      <c r="Q16" s="20">
        <v>2131</v>
      </c>
      <c r="R16" s="20">
        <v>2050</v>
      </c>
      <c r="S16" s="20">
        <v>2085</v>
      </c>
      <c r="T16" s="20">
        <v>2157</v>
      </c>
      <c r="U16" s="20">
        <v>1859</v>
      </c>
      <c r="V16" s="20">
        <v>1926</v>
      </c>
      <c r="W16" s="20">
        <v>1924</v>
      </c>
      <c r="X16" s="20">
        <v>2084</v>
      </c>
      <c r="Y16" s="20">
        <v>2169</v>
      </c>
      <c r="Z16" s="20">
        <v>2084</v>
      </c>
      <c r="AA16" s="20">
        <v>2426</v>
      </c>
      <c r="AB16" s="20">
        <v>1795</v>
      </c>
      <c r="AC16" s="20">
        <v>1547</v>
      </c>
      <c r="AD16" s="20">
        <v>1461</v>
      </c>
      <c r="AE16" s="20">
        <v>1054</v>
      </c>
      <c r="AF16" s="73">
        <f>Table12014151624[[#This Row],[Total '[note 21']]]</f>
        <v>1175</v>
      </c>
    </row>
    <row r="17" spans="1:32" x14ac:dyDescent="0.2">
      <c r="A17" s="10" t="s">
        <v>57</v>
      </c>
      <c r="B17" s="11">
        <v>595</v>
      </c>
      <c r="C17" s="11">
        <v>707</v>
      </c>
      <c r="D17" s="11">
        <v>695</v>
      </c>
      <c r="E17" s="11">
        <v>870</v>
      </c>
      <c r="F17" s="11">
        <v>837</v>
      </c>
      <c r="G17" s="11">
        <v>954</v>
      </c>
      <c r="H17" s="11">
        <v>4461</v>
      </c>
      <c r="I17" s="11">
        <v>5166</v>
      </c>
      <c r="J17" s="13">
        <v>5188</v>
      </c>
      <c r="K17" s="21">
        <v>11355</v>
      </c>
      <c r="L17" s="21">
        <v>11223</v>
      </c>
      <c r="M17" s="20">
        <v>10997</v>
      </c>
      <c r="N17" s="20">
        <v>10728</v>
      </c>
      <c r="O17" s="20">
        <v>10958</v>
      </c>
      <c r="P17" s="20">
        <v>11257</v>
      </c>
      <c r="Q17" s="20">
        <v>12335</v>
      </c>
      <c r="R17" s="20">
        <v>12961</v>
      </c>
      <c r="S17" s="20">
        <v>12951</v>
      </c>
      <c r="T17" s="20">
        <v>14364</v>
      </c>
      <c r="U17" s="20">
        <v>13841</v>
      </c>
      <c r="V17" s="20">
        <v>14475</v>
      </c>
      <c r="W17" s="20">
        <v>15587</v>
      </c>
      <c r="X17" s="20">
        <v>14668</v>
      </c>
      <c r="Y17" s="20">
        <v>13778</v>
      </c>
      <c r="Z17" s="20">
        <v>14668</v>
      </c>
      <c r="AA17" s="20">
        <v>7894</v>
      </c>
      <c r="AB17" s="20">
        <v>8224</v>
      </c>
      <c r="AC17" s="20">
        <v>8513</v>
      </c>
      <c r="AD17" s="20">
        <v>4989</v>
      </c>
      <c r="AE17" s="20">
        <v>1595</v>
      </c>
      <c r="AF17" s="73">
        <f>Table12014151624[[#This Row],[Total '[note 21']]]</f>
        <v>0</v>
      </c>
    </row>
    <row r="18" spans="1:32" x14ac:dyDescent="0.2">
      <c r="A18" s="10" t="s">
        <v>58</v>
      </c>
      <c r="B18" s="11">
        <v>6881</v>
      </c>
      <c r="C18" s="11">
        <v>6700</v>
      </c>
      <c r="D18" s="11">
        <v>7355</v>
      </c>
      <c r="E18" s="11">
        <v>6854</v>
      </c>
      <c r="F18" s="11">
        <v>7072</v>
      </c>
      <c r="G18" s="11">
        <v>6979</v>
      </c>
      <c r="H18" s="11">
        <v>7780</v>
      </c>
      <c r="I18" s="11">
        <v>7305</v>
      </c>
      <c r="J18" s="13">
        <v>7703</v>
      </c>
      <c r="K18" s="21">
        <v>8115</v>
      </c>
      <c r="L18" s="21">
        <v>7943</v>
      </c>
      <c r="M18" s="20">
        <v>8092</v>
      </c>
      <c r="N18" s="20">
        <v>8841</v>
      </c>
      <c r="O18" s="20">
        <v>9508</v>
      </c>
      <c r="P18" s="20">
        <v>10665</v>
      </c>
      <c r="Q18" s="20">
        <v>12363</v>
      </c>
      <c r="R18" s="20">
        <v>12716</v>
      </c>
      <c r="S18" s="20">
        <v>13072</v>
      </c>
      <c r="T18" s="20">
        <v>11627</v>
      </c>
      <c r="U18" s="20">
        <v>10952</v>
      </c>
      <c r="V18" s="20">
        <v>11255</v>
      </c>
      <c r="W18" s="20">
        <v>11564</v>
      </c>
      <c r="X18" s="20">
        <v>11049</v>
      </c>
      <c r="Y18" s="20">
        <v>10909</v>
      </c>
      <c r="Z18" s="20">
        <v>11049</v>
      </c>
      <c r="AA18" s="20">
        <v>10600</v>
      </c>
      <c r="AB18" s="20">
        <v>10924</v>
      </c>
      <c r="AC18" s="20">
        <v>10570</v>
      </c>
      <c r="AD18" s="20">
        <v>9444</v>
      </c>
      <c r="AE18" s="20">
        <v>5662</v>
      </c>
      <c r="AF18" s="73">
        <f>Table12014151624[[#This Row],[Total '[note 21']]]</f>
        <v>6809</v>
      </c>
    </row>
    <row r="19" spans="1:32" x14ac:dyDescent="0.2">
      <c r="A19" s="10" t="s">
        <v>59</v>
      </c>
      <c r="B19" s="11">
        <v>31014</v>
      </c>
      <c r="C19" s="11">
        <v>32574</v>
      </c>
      <c r="D19" s="11">
        <v>28227</v>
      </c>
      <c r="E19" s="11">
        <v>27533</v>
      </c>
      <c r="F19" s="11">
        <v>27966</v>
      </c>
      <c r="G19" s="11">
        <v>29459</v>
      </c>
      <c r="H19" s="11">
        <v>25293</v>
      </c>
      <c r="I19" s="11">
        <v>21684</v>
      </c>
      <c r="J19" s="13">
        <v>19132</v>
      </c>
      <c r="K19" s="21">
        <v>9517</v>
      </c>
      <c r="L19" s="21">
        <v>11094</v>
      </c>
      <c r="M19" s="20">
        <v>11776</v>
      </c>
      <c r="N19" s="20">
        <v>8701</v>
      </c>
      <c r="O19" s="20">
        <v>8655</v>
      </c>
      <c r="P19" s="20">
        <v>10409</v>
      </c>
      <c r="Q19" s="20">
        <v>12185</v>
      </c>
      <c r="R19" s="20">
        <v>13984</v>
      </c>
      <c r="S19" s="20">
        <v>14758</v>
      </c>
      <c r="T19" s="20">
        <v>12159</v>
      </c>
      <c r="U19" s="20">
        <v>11118</v>
      </c>
      <c r="V19" s="20">
        <v>12228</v>
      </c>
      <c r="W19" s="20">
        <v>14045</v>
      </c>
      <c r="X19" s="20">
        <v>16771</v>
      </c>
      <c r="Y19" s="20">
        <v>18171</v>
      </c>
      <c r="Z19" s="20">
        <v>16771</v>
      </c>
      <c r="AA19" s="20">
        <v>21129</v>
      </c>
      <c r="AB19" s="20">
        <v>22347</v>
      </c>
      <c r="AC19" s="20">
        <v>16628</v>
      </c>
      <c r="AD19" s="20">
        <v>18056</v>
      </c>
      <c r="AE19" s="20">
        <v>10839</v>
      </c>
      <c r="AF19" s="73">
        <f>Table12014151624[[#This Row],[Total '[note 21']]]</f>
        <v>16699</v>
      </c>
    </row>
    <row r="20" spans="1:32" x14ac:dyDescent="0.2">
      <c r="A20" s="10" t="s">
        <v>60</v>
      </c>
      <c r="B20" s="11">
        <v>932</v>
      </c>
      <c r="C20" s="11">
        <v>1035</v>
      </c>
      <c r="D20" s="11">
        <v>965</v>
      </c>
      <c r="E20" s="11">
        <v>906</v>
      </c>
      <c r="F20" s="11">
        <v>1217</v>
      </c>
      <c r="G20" s="11">
        <v>970</v>
      </c>
      <c r="H20" s="11">
        <v>1017</v>
      </c>
      <c r="I20" s="11">
        <v>877</v>
      </c>
      <c r="J20" s="13">
        <v>840</v>
      </c>
      <c r="K20" s="21">
        <v>938</v>
      </c>
      <c r="L20" s="21">
        <v>868</v>
      </c>
      <c r="M20" s="20">
        <v>901</v>
      </c>
      <c r="N20" s="20">
        <v>849</v>
      </c>
      <c r="O20" s="20">
        <v>868</v>
      </c>
      <c r="P20" s="20">
        <v>858</v>
      </c>
      <c r="Q20" s="20">
        <v>858</v>
      </c>
      <c r="R20" s="20">
        <v>868</v>
      </c>
      <c r="S20" s="20">
        <v>1071</v>
      </c>
      <c r="T20" s="20">
        <v>1316</v>
      </c>
      <c r="U20" s="20">
        <v>1210</v>
      </c>
      <c r="V20" s="20">
        <v>1111</v>
      </c>
      <c r="W20" s="20">
        <v>1224</v>
      </c>
      <c r="X20" s="20">
        <v>1247</v>
      </c>
      <c r="Y20" s="20">
        <v>1295</v>
      </c>
      <c r="Z20" s="20">
        <v>1247</v>
      </c>
      <c r="AA20" s="20">
        <v>1937</v>
      </c>
      <c r="AB20" s="20">
        <v>1903</v>
      </c>
      <c r="AC20" s="20">
        <v>1855</v>
      </c>
      <c r="AD20" s="20">
        <v>1800</v>
      </c>
      <c r="AE20" s="20">
        <v>1170</v>
      </c>
      <c r="AF20" s="73">
        <f>Table12014151624[[#This Row],[Total '[note 21']]]</f>
        <v>1480</v>
      </c>
    </row>
    <row r="21" spans="1:32" x14ac:dyDescent="0.2">
      <c r="A21" s="10" t="s">
        <v>61</v>
      </c>
      <c r="B21" s="11">
        <v>7282</v>
      </c>
      <c r="C21" s="11">
        <v>7437</v>
      </c>
      <c r="D21" s="11">
        <v>6612</v>
      </c>
      <c r="E21" s="11">
        <v>9727</v>
      </c>
      <c r="F21" s="11">
        <v>6225</v>
      </c>
      <c r="G21" s="11">
        <v>5272</v>
      </c>
      <c r="H21" s="11">
        <v>1786</v>
      </c>
      <c r="I21" s="11">
        <v>966</v>
      </c>
      <c r="J21" s="13">
        <v>921</v>
      </c>
      <c r="K21" s="21">
        <v>684</v>
      </c>
      <c r="L21" s="21">
        <v>138</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0">
        <v>0</v>
      </c>
      <c r="AF21" s="74">
        <v>0</v>
      </c>
    </row>
    <row r="22" spans="1:32" x14ac:dyDescent="0.2">
      <c r="A22" s="10" t="s">
        <v>62</v>
      </c>
      <c r="B22" s="11">
        <v>5044</v>
      </c>
      <c r="C22" s="11">
        <v>5244</v>
      </c>
      <c r="D22" s="11">
        <v>6356</v>
      </c>
      <c r="E22" s="11">
        <v>6529</v>
      </c>
      <c r="F22" s="11">
        <v>6007</v>
      </c>
      <c r="G22" s="11">
        <v>7231</v>
      </c>
      <c r="H22" s="11">
        <v>6935</v>
      </c>
      <c r="I22" s="11">
        <v>6196</v>
      </c>
      <c r="J22" s="13">
        <v>6063</v>
      </c>
      <c r="K22" s="21">
        <v>5389</v>
      </c>
      <c r="L22" s="21">
        <v>5521</v>
      </c>
      <c r="M22" s="20">
        <v>5440</v>
      </c>
      <c r="N22" s="20">
        <v>6363</v>
      </c>
      <c r="O22" s="20">
        <v>5624</v>
      </c>
      <c r="P22" s="20">
        <v>6931</v>
      </c>
      <c r="Q22" s="20">
        <v>6721</v>
      </c>
      <c r="R22" s="20">
        <v>6327</v>
      </c>
      <c r="S22" s="20">
        <v>7221</v>
      </c>
      <c r="T22" s="20">
        <v>6231</v>
      </c>
      <c r="U22" s="20">
        <v>4754</v>
      </c>
      <c r="V22" s="20">
        <v>4734</v>
      </c>
      <c r="W22" s="20">
        <v>5474</v>
      </c>
      <c r="X22" s="20">
        <v>7787</v>
      </c>
      <c r="Y22" s="20">
        <v>5711</v>
      </c>
      <c r="Z22" s="20">
        <v>7787</v>
      </c>
      <c r="AA22" s="20">
        <v>4427</v>
      </c>
      <c r="AB22" s="20">
        <v>3827</v>
      </c>
      <c r="AC22" s="20">
        <v>4058</v>
      </c>
      <c r="AD22" s="20">
        <v>4064</v>
      </c>
      <c r="AE22" s="20">
        <v>3022</v>
      </c>
      <c r="AF22" s="73">
        <f>'8.9'!N21</f>
        <v>2838</v>
      </c>
    </row>
    <row r="23" spans="1:32" x14ac:dyDescent="0.2">
      <c r="A23" s="65" t="s">
        <v>325</v>
      </c>
      <c r="B23" s="76">
        <f>SUM(B5:B22)</f>
        <v>596965</v>
      </c>
      <c r="C23" s="76">
        <f t="shared" ref="C23:AF23" si="0">SUM(C5:C22)</f>
        <v>570996</v>
      </c>
      <c r="D23" s="76">
        <f t="shared" si="0"/>
        <v>552835</v>
      </c>
      <c r="E23" s="76">
        <f t="shared" si="0"/>
        <v>531717</v>
      </c>
      <c r="F23" s="76">
        <f t="shared" si="0"/>
        <v>508019</v>
      </c>
      <c r="G23" s="76">
        <f t="shared" si="0"/>
        <v>519717</v>
      </c>
      <c r="H23" s="76">
        <f t="shared" si="0"/>
        <v>496237</v>
      </c>
      <c r="I23" s="76">
        <f t="shared" si="0"/>
        <v>496538</v>
      </c>
      <c r="J23" s="76">
        <f t="shared" si="0"/>
        <v>488935</v>
      </c>
      <c r="K23" s="76">
        <f t="shared" si="0"/>
        <v>474051</v>
      </c>
      <c r="L23" s="76">
        <f t="shared" si="0"/>
        <v>492351</v>
      </c>
      <c r="M23" s="76">
        <f t="shared" si="0"/>
        <v>473295</v>
      </c>
      <c r="N23" s="76">
        <f t="shared" si="0"/>
        <v>502733</v>
      </c>
      <c r="O23" s="76">
        <f t="shared" si="0"/>
        <v>514453</v>
      </c>
      <c r="P23" s="76">
        <f t="shared" si="0"/>
        <v>543605</v>
      </c>
      <c r="Q23" s="76">
        <f t="shared" si="0"/>
        <v>553868</v>
      </c>
      <c r="R23" s="76">
        <f t="shared" si="0"/>
        <v>559655</v>
      </c>
      <c r="S23" s="76">
        <f t="shared" si="0"/>
        <v>542667</v>
      </c>
      <c r="T23" s="76">
        <f t="shared" si="0"/>
        <v>489520</v>
      </c>
      <c r="U23" s="76">
        <f t="shared" si="0"/>
        <v>456591</v>
      </c>
      <c r="V23" s="76">
        <f t="shared" si="0"/>
        <v>466926</v>
      </c>
      <c r="W23" s="76">
        <f t="shared" si="0"/>
        <v>478308</v>
      </c>
      <c r="X23" s="76">
        <f t="shared" si="0"/>
        <v>480070</v>
      </c>
      <c r="Y23" s="76">
        <f t="shared" si="0"/>
        <v>482878</v>
      </c>
      <c r="Z23" s="76">
        <f t="shared" si="0"/>
        <v>480070</v>
      </c>
      <c r="AA23" s="76">
        <f t="shared" si="0"/>
        <v>481334</v>
      </c>
      <c r="AB23" s="76">
        <f t="shared" si="0"/>
        <v>495096</v>
      </c>
      <c r="AC23" s="76">
        <f t="shared" si="0"/>
        <v>480680</v>
      </c>
      <c r="AD23" s="76">
        <f t="shared" si="0"/>
        <v>477788</v>
      </c>
      <c r="AE23" s="76">
        <f t="shared" si="0"/>
        <v>231679</v>
      </c>
      <c r="AF23" s="76">
        <f t="shared" si="0"/>
        <v>260373</v>
      </c>
    </row>
  </sheetData>
  <pageMargins left="0.7" right="0.7" top="0.75" bottom="0.75" header="0.3" footer="0.3"/>
  <pageSetup paperSize="9"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H28"/>
  <sheetViews>
    <sheetView workbookViewId="0">
      <pane xSplit="1" topLeftCell="T1" activePane="topRight" state="frozen"/>
      <selection activeCell="B29" sqref="B29"/>
      <selection pane="topRight" activeCell="B29" sqref="B29"/>
    </sheetView>
  </sheetViews>
  <sheetFormatPr defaultRowHeight="15" x14ac:dyDescent="0.2"/>
  <cols>
    <col min="1" max="1" width="36.21875" style="10" customWidth="1"/>
    <col min="2" max="6" width="12.33203125" style="18" customWidth="1"/>
    <col min="7" max="7" width="14" style="18" customWidth="1"/>
    <col min="8" max="9" width="12.33203125" style="18" customWidth="1"/>
    <col min="10" max="30" width="11" style="10" bestFit="1" customWidth="1"/>
    <col min="31" max="16384" width="8.88671875" style="10"/>
  </cols>
  <sheetData>
    <row r="1" spans="1:34" s="5" customFormat="1" ht="15.75" x14ac:dyDescent="0.25">
      <c r="A1" s="1" t="s">
        <v>439</v>
      </c>
      <c r="B1" s="68"/>
      <c r="C1" s="69"/>
      <c r="D1" s="70"/>
      <c r="E1" s="68"/>
      <c r="F1" s="71"/>
      <c r="G1" s="71"/>
      <c r="H1" s="71"/>
      <c r="I1" s="71"/>
    </row>
    <row r="2" spans="1:34" s="5" customFormat="1" ht="15.75" x14ac:dyDescent="0.25">
      <c r="A2" s="2" t="s">
        <v>5</v>
      </c>
      <c r="B2" s="68"/>
      <c r="C2" s="69"/>
      <c r="D2" s="70"/>
      <c r="E2" s="68"/>
      <c r="F2" s="71"/>
      <c r="G2" s="71"/>
      <c r="H2" s="71"/>
      <c r="I2" s="71"/>
    </row>
    <row r="3" spans="1:34" s="5" customFormat="1" ht="15.75" x14ac:dyDescent="0.25">
      <c r="A3" s="5" t="s">
        <v>40</v>
      </c>
      <c r="B3" s="68"/>
      <c r="C3" s="69"/>
      <c r="D3" s="70"/>
      <c r="E3" s="68"/>
      <c r="F3" s="71"/>
      <c r="G3" s="71"/>
      <c r="H3" s="71"/>
      <c r="I3" s="71"/>
    </row>
    <row r="4" spans="1:34" s="18" customFormat="1" ht="15.75" x14ac:dyDescent="0.25">
      <c r="A4" s="94" t="s">
        <v>210</v>
      </c>
      <c r="B4" s="58" t="s">
        <v>323</v>
      </c>
      <c r="C4" s="58" t="s">
        <v>264</v>
      </c>
      <c r="D4" s="58" t="s">
        <v>265</v>
      </c>
      <c r="E4" s="58" t="s">
        <v>266</v>
      </c>
      <c r="F4" s="58" t="s">
        <v>180</v>
      </c>
      <c r="G4" s="58" t="s">
        <v>181</v>
      </c>
      <c r="H4" s="32" t="s">
        <v>182</v>
      </c>
      <c r="I4" s="32" t="s">
        <v>183</v>
      </c>
      <c r="J4" s="32" t="s">
        <v>123</v>
      </c>
      <c r="K4" s="32" t="s">
        <v>124</v>
      </c>
      <c r="L4" s="32" t="s">
        <v>184</v>
      </c>
      <c r="M4" s="32" t="s">
        <v>125</v>
      </c>
      <c r="N4" s="32" t="s">
        <v>126</v>
      </c>
      <c r="O4" s="32" t="s">
        <v>127</v>
      </c>
      <c r="P4" s="32" t="s">
        <v>128</v>
      </c>
      <c r="Q4" s="32" t="s">
        <v>129</v>
      </c>
      <c r="R4" s="32" t="s">
        <v>130</v>
      </c>
      <c r="S4" s="32" t="s">
        <v>131</v>
      </c>
      <c r="T4" s="32" t="s">
        <v>132</v>
      </c>
      <c r="U4" s="32" t="s">
        <v>133</v>
      </c>
      <c r="V4" s="32" t="s">
        <v>134</v>
      </c>
      <c r="W4" s="32" t="s">
        <v>135</v>
      </c>
      <c r="X4" s="32" t="s">
        <v>136</v>
      </c>
      <c r="Y4" s="32" t="s">
        <v>137</v>
      </c>
      <c r="Z4" s="32" t="s">
        <v>138</v>
      </c>
      <c r="AA4" s="32" t="s">
        <v>139</v>
      </c>
      <c r="AB4" s="32" t="s">
        <v>140</v>
      </c>
      <c r="AC4" s="32" t="s">
        <v>141</v>
      </c>
      <c r="AD4" s="32" t="s">
        <v>142</v>
      </c>
      <c r="AE4" s="32" t="s">
        <v>444</v>
      </c>
    </row>
    <row r="5" spans="1:34" x14ac:dyDescent="0.2">
      <c r="A5" s="10" t="s">
        <v>45</v>
      </c>
      <c r="B5" s="77">
        <v>5349.2179999999998</v>
      </c>
      <c r="C5" s="77">
        <v>5640.924</v>
      </c>
      <c r="D5" s="77">
        <v>5149.54</v>
      </c>
      <c r="E5" s="77">
        <v>5410.9780000000001</v>
      </c>
      <c r="F5" s="77">
        <v>5883.2610000000004</v>
      </c>
      <c r="G5" s="77">
        <v>5677.9960000000001</v>
      </c>
      <c r="H5" s="77">
        <v>4686.3540000000003</v>
      </c>
      <c r="I5" s="77">
        <v>4484.2780000000002</v>
      </c>
      <c r="J5" s="78">
        <v>4489.2849999999999</v>
      </c>
      <c r="K5" s="78">
        <v>4926.8050000000003</v>
      </c>
      <c r="L5" s="78">
        <v>3807.99</v>
      </c>
      <c r="M5" s="78">
        <v>3477.5729999999999</v>
      </c>
      <c r="N5" s="78">
        <v>3761.7370000000001</v>
      </c>
      <c r="O5" s="78">
        <v>4089.4290000000001</v>
      </c>
      <c r="P5" s="78">
        <v>4021.6080000000002</v>
      </c>
      <c r="Q5" s="59">
        <v>3434.348</v>
      </c>
      <c r="R5" s="59">
        <v>4005.7530000000002</v>
      </c>
      <c r="S5" s="59">
        <v>3822.2130000000002</v>
      </c>
      <c r="T5" s="59">
        <v>4210.79</v>
      </c>
      <c r="U5" s="59">
        <v>5310.6</v>
      </c>
      <c r="V5" s="59">
        <v>6166.3549999999996</v>
      </c>
      <c r="W5" s="59">
        <v>7101.8689999999997</v>
      </c>
      <c r="X5" s="59">
        <v>6278.3509999999997</v>
      </c>
      <c r="Y5" s="59">
        <v>6545.4549999999999</v>
      </c>
      <c r="Z5" s="59">
        <v>5730.7579999999998</v>
      </c>
      <c r="AA5" s="59">
        <v>5870.3329999999996</v>
      </c>
      <c r="AB5" s="59">
        <v>5705.5929999999998</v>
      </c>
      <c r="AC5" s="59">
        <v>5985.8090000000002</v>
      </c>
      <c r="AD5" s="73">
        <v>5433.7510000000002</v>
      </c>
      <c r="AE5" s="74">
        <v>6279.1260000000002</v>
      </c>
      <c r="AF5" s="12"/>
      <c r="AG5" s="12"/>
      <c r="AH5" s="12"/>
    </row>
    <row r="6" spans="1:34" x14ac:dyDescent="0.2">
      <c r="A6" s="10" t="s">
        <v>332</v>
      </c>
      <c r="B6" s="77">
        <v>0</v>
      </c>
      <c r="C6" s="77">
        <v>0</v>
      </c>
      <c r="D6" s="77">
        <v>26.486999999999998</v>
      </c>
      <c r="E6" s="77">
        <v>35.661000000000001</v>
      </c>
      <c r="F6" s="77">
        <v>37.631</v>
      </c>
      <c r="G6" s="77">
        <v>40.231999999999999</v>
      </c>
      <c r="H6" s="77">
        <v>40.130000000000003</v>
      </c>
      <c r="I6" s="77">
        <v>39.430999999999997</v>
      </c>
      <c r="J6" s="78">
        <v>76</v>
      </c>
      <c r="K6" s="78">
        <v>88</v>
      </c>
      <c r="L6" s="78">
        <v>83</v>
      </c>
      <c r="M6" s="78">
        <v>87</v>
      </c>
      <c r="N6" s="78">
        <v>87</v>
      </c>
      <c r="O6" s="78">
        <v>86</v>
      </c>
      <c r="P6" s="78">
        <v>56</v>
      </c>
      <c r="Q6" s="59">
        <v>37</v>
      </c>
      <c r="R6" s="59">
        <v>34.412999999999997</v>
      </c>
      <c r="S6" s="59">
        <v>34</v>
      </c>
      <c r="T6" s="59">
        <v>29</v>
      </c>
      <c r="U6" s="59">
        <v>29</v>
      </c>
      <c r="V6" s="59">
        <v>27</v>
      </c>
      <c r="W6" s="59">
        <v>26</v>
      </c>
      <c r="X6" s="59">
        <v>21</v>
      </c>
      <c r="Y6" s="59">
        <v>19</v>
      </c>
      <c r="Z6" s="59">
        <v>15</v>
      </c>
      <c r="AA6" s="59">
        <v>15</v>
      </c>
      <c r="AB6" s="59">
        <v>14</v>
      </c>
      <c r="AC6" s="59">
        <v>13</v>
      </c>
      <c r="AD6" s="73">
        <v>12</v>
      </c>
      <c r="AE6" s="74">
        <v>6</v>
      </c>
      <c r="AF6" s="12"/>
      <c r="AG6" s="12"/>
      <c r="AH6" s="12"/>
    </row>
    <row r="7" spans="1:34" x14ac:dyDescent="0.2">
      <c r="A7" s="10" t="s">
        <v>333</v>
      </c>
      <c r="B7" s="77">
        <v>152.88800000000001</v>
      </c>
      <c r="C7" s="77">
        <v>214.27500000000001</v>
      </c>
      <c r="D7" s="77">
        <v>192.05199999999999</v>
      </c>
      <c r="E7" s="77">
        <v>215.005</v>
      </c>
      <c r="F7" s="77">
        <v>211.066</v>
      </c>
      <c r="G7" s="77">
        <v>252.40700000000001</v>
      </c>
      <c r="H7" s="77">
        <v>260.92399999999998</v>
      </c>
      <c r="I7" s="77">
        <v>246.744</v>
      </c>
      <c r="J7" s="78">
        <v>1137</v>
      </c>
      <c r="K7" s="78">
        <v>1419</v>
      </c>
      <c r="L7" s="78">
        <v>1470</v>
      </c>
      <c r="M7" s="78">
        <v>1450</v>
      </c>
      <c r="N7" s="78">
        <v>1383</v>
      </c>
      <c r="O7" s="78">
        <v>1416</v>
      </c>
      <c r="P7" s="78">
        <v>910</v>
      </c>
      <c r="Q7" s="59">
        <v>590</v>
      </c>
      <c r="R7" s="59">
        <v>587</v>
      </c>
      <c r="S7" s="59">
        <v>564</v>
      </c>
      <c r="T7" s="59">
        <v>531</v>
      </c>
      <c r="U7" s="59">
        <v>466</v>
      </c>
      <c r="V7" s="59">
        <v>475</v>
      </c>
      <c r="W7" s="59">
        <v>457</v>
      </c>
      <c r="X7" s="59">
        <v>310</v>
      </c>
      <c r="Y7" s="59">
        <v>313</v>
      </c>
      <c r="Z7" s="59">
        <v>339</v>
      </c>
      <c r="AA7" s="59">
        <v>346</v>
      </c>
      <c r="AB7" s="59">
        <v>366</v>
      </c>
      <c r="AC7" s="59">
        <v>390</v>
      </c>
      <c r="AD7" s="73">
        <v>375</v>
      </c>
      <c r="AE7" s="74">
        <v>544</v>
      </c>
      <c r="AF7" s="12"/>
      <c r="AG7" s="12"/>
      <c r="AH7" s="12"/>
    </row>
    <row r="8" spans="1:34" ht="16.5" customHeight="1" x14ac:dyDescent="0.2">
      <c r="A8" s="10" t="s">
        <v>334</v>
      </c>
      <c r="B8" s="77">
        <v>0</v>
      </c>
      <c r="C8" s="77">
        <v>0</v>
      </c>
      <c r="D8" s="77">
        <v>0</v>
      </c>
      <c r="E8" s="77">
        <v>0</v>
      </c>
      <c r="F8" s="77">
        <v>1.4219999999999999</v>
      </c>
      <c r="G8" s="77">
        <v>2.68</v>
      </c>
      <c r="H8" s="77">
        <v>2.617</v>
      </c>
      <c r="I8" s="77">
        <v>2.202</v>
      </c>
      <c r="J8" s="78">
        <v>7</v>
      </c>
      <c r="K8" s="78">
        <v>4</v>
      </c>
      <c r="L8" s="78">
        <v>2</v>
      </c>
      <c r="M8" s="78">
        <v>1.9059999999999999</v>
      </c>
      <c r="N8" s="78">
        <v>1.931</v>
      </c>
      <c r="O8" s="78">
        <v>1.885</v>
      </c>
      <c r="P8" s="78">
        <v>1</v>
      </c>
      <c r="Q8" s="59">
        <v>2</v>
      </c>
      <c r="R8" s="59">
        <v>0.91800000000000004</v>
      </c>
      <c r="S8" s="59">
        <v>0.754</v>
      </c>
      <c r="T8" s="59">
        <v>1</v>
      </c>
      <c r="U8" s="59">
        <v>1</v>
      </c>
      <c r="V8" s="59">
        <v>0</v>
      </c>
      <c r="W8" s="59">
        <v>1</v>
      </c>
      <c r="X8" s="59">
        <v>0</v>
      </c>
      <c r="Y8" s="59">
        <v>0</v>
      </c>
      <c r="Z8" s="59">
        <v>0</v>
      </c>
      <c r="AA8" s="59">
        <v>0</v>
      </c>
      <c r="AB8" s="59">
        <v>0</v>
      </c>
      <c r="AC8" s="59">
        <v>0</v>
      </c>
      <c r="AD8" s="73">
        <v>0</v>
      </c>
      <c r="AE8" s="73">
        <v>0</v>
      </c>
      <c r="AF8" s="12"/>
      <c r="AG8" s="12"/>
      <c r="AH8" s="12"/>
    </row>
    <row r="9" spans="1:34" x14ac:dyDescent="0.2">
      <c r="A9" s="10" t="s">
        <v>49</v>
      </c>
      <c r="B9" s="77">
        <v>0</v>
      </c>
      <c r="C9" s="77">
        <v>0</v>
      </c>
      <c r="D9" s="77">
        <v>7</v>
      </c>
      <c r="E9" s="77">
        <v>0</v>
      </c>
      <c r="F9" s="77">
        <v>0</v>
      </c>
      <c r="G9" s="77">
        <v>0</v>
      </c>
      <c r="H9" s="77">
        <v>4.5</v>
      </c>
      <c r="I9" s="77">
        <v>4.7519999999999998</v>
      </c>
      <c r="J9" s="79" t="s">
        <v>161</v>
      </c>
      <c r="K9" s="79" t="s">
        <v>161</v>
      </c>
      <c r="L9" s="61">
        <v>0</v>
      </c>
      <c r="M9" s="61">
        <v>0</v>
      </c>
      <c r="N9" s="61">
        <v>0</v>
      </c>
      <c r="O9" s="61">
        <v>0</v>
      </c>
      <c r="P9" s="61">
        <v>0</v>
      </c>
      <c r="Q9" s="61">
        <v>0</v>
      </c>
      <c r="R9" s="61">
        <v>0</v>
      </c>
      <c r="S9" s="61">
        <v>0</v>
      </c>
      <c r="T9" s="61">
        <v>0</v>
      </c>
      <c r="U9" s="61">
        <v>0</v>
      </c>
      <c r="V9" s="61">
        <v>0</v>
      </c>
      <c r="W9" s="59">
        <v>0</v>
      </c>
      <c r="X9" s="59">
        <v>0</v>
      </c>
      <c r="Y9" s="59">
        <v>0</v>
      </c>
      <c r="Z9" s="59">
        <v>0</v>
      </c>
      <c r="AA9" s="59">
        <v>0</v>
      </c>
      <c r="AB9" s="59">
        <v>0</v>
      </c>
      <c r="AC9" s="59">
        <v>0</v>
      </c>
      <c r="AD9" s="73">
        <v>0</v>
      </c>
      <c r="AE9" s="73">
        <v>0</v>
      </c>
      <c r="AF9" s="12"/>
      <c r="AG9" s="12"/>
      <c r="AH9" s="12"/>
    </row>
    <row r="10" spans="1:34" x14ac:dyDescent="0.2">
      <c r="A10" s="10" t="s">
        <v>331</v>
      </c>
      <c r="B10" s="77">
        <v>1031.8109999999999</v>
      </c>
      <c r="C10" s="77">
        <v>1212.0930000000001</v>
      </c>
      <c r="D10" s="77">
        <v>3672.2739999999999</v>
      </c>
      <c r="E10" s="77">
        <v>5224.3789999999999</v>
      </c>
      <c r="F10" s="77">
        <v>7334.0420000000004</v>
      </c>
      <c r="G10" s="77">
        <v>7979.08</v>
      </c>
      <c r="H10" s="77">
        <v>14372.034</v>
      </c>
      <c r="I10" s="77">
        <v>17714.978999999999</v>
      </c>
      <c r="J10" s="78">
        <v>17893.721000000001</v>
      </c>
      <c r="K10" s="78">
        <v>16169.32</v>
      </c>
      <c r="L10" s="78">
        <v>21232.092000000001</v>
      </c>
      <c r="M10" s="78">
        <v>24761.120999999999</v>
      </c>
      <c r="N10" s="78">
        <v>27376.023000000001</v>
      </c>
      <c r="O10" s="78">
        <v>29595.496999999999</v>
      </c>
      <c r="P10" s="78">
        <v>36388.777999999998</v>
      </c>
      <c r="Q10" s="59">
        <v>19291.815999999999</v>
      </c>
      <c r="R10" s="59">
        <v>12417.769</v>
      </c>
      <c r="S10" s="59">
        <v>23791.486000000001</v>
      </c>
      <c r="T10" s="59">
        <v>20356.87</v>
      </c>
      <c r="U10" s="59">
        <v>19331.68</v>
      </c>
      <c r="V10" s="59">
        <v>19115.02</v>
      </c>
      <c r="W10" s="59">
        <v>18624.248</v>
      </c>
      <c r="X10" s="59">
        <v>19369.09</v>
      </c>
      <c r="Y10" s="59">
        <v>19322.006000000001</v>
      </c>
      <c r="Z10" s="59">
        <v>20368.896000000001</v>
      </c>
      <c r="AA10" s="59">
        <v>20658.917000000001</v>
      </c>
      <c r="AB10" s="59">
        <v>20315.931</v>
      </c>
      <c r="AC10" s="59">
        <v>19409.925999999999</v>
      </c>
      <c r="AD10" s="73">
        <v>17321.566999999999</v>
      </c>
      <c r="AE10" s="74">
        <v>18814.775000000001</v>
      </c>
      <c r="AF10" s="12"/>
      <c r="AG10" s="12"/>
      <c r="AH10" s="12"/>
    </row>
    <row r="11" spans="1:34" x14ac:dyDescent="0.2">
      <c r="A11" s="10" t="s">
        <v>330</v>
      </c>
      <c r="B11" s="77">
        <v>14997.735000000001</v>
      </c>
      <c r="C11" s="77">
        <v>18139.759999999998</v>
      </c>
      <c r="D11" s="77">
        <v>18454.05</v>
      </c>
      <c r="E11" s="77">
        <v>12527.722</v>
      </c>
      <c r="F11" s="77">
        <v>11081.134</v>
      </c>
      <c r="G11" s="77">
        <v>10574.234</v>
      </c>
      <c r="H11" s="77">
        <v>8516.7459999999992</v>
      </c>
      <c r="I11" s="77">
        <v>8972.2970000000005</v>
      </c>
      <c r="J11" s="78">
        <v>8544.5049999999992</v>
      </c>
      <c r="K11" s="78">
        <v>5927.5780000000004</v>
      </c>
      <c r="L11" s="78">
        <v>5040.6790000000001</v>
      </c>
      <c r="M11" s="78">
        <v>4927.1840000000002</v>
      </c>
      <c r="N11" s="78">
        <v>8121.8459999999995</v>
      </c>
      <c r="O11" s="78">
        <v>8733.3449999999993</v>
      </c>
      <c r="P11" s="78">
        <v>6288.7060000000001</v>
      </c>
      <c r="Q11" s="59">
        <v>4275.875</v>
      </c>
      <c r="R11" s="59">
        <v>3545.6959999999999</v>
      </c>
      <c r="S11" s="59">
        <v>2333.8429999999998</v>
      </c>
      <c r="T11" s="59">
        <v>2913.82</v>
      </c>
      <c r="U11" s="59">
        <v>2429.54</v>
      </c>
      <c r="V11" s="59">
        <v>9497.277</v>
      </c>
      <c r="W11" s="59">
        <v>11836.73</v>
      </c>
      <c r="X11" s="59">
        <v>15410.755999999999</v>
      </c>
      <c r="Y11" s="59">
        <v>13192.821</v>
      </c>
      <c r="Z11" s="59">
        <v>12952.474</v>
      </c>
      <c r="AA11" s="59">
        <v>15934.543</v>
      </c>
      <c r="AB11" s="59">
        <v>15466.050999999999</v>
      </c>
      <c r="AC11" s="59">
        <v>12822.485000000001</v>
      </c>
      <c r="AD11" s="73">
        <v>6601.3090000000002</v>
      </c>
      <c r="AE11" s="74">
        <v>5435.8040000000001</v>
      </c>
      <c r="AF11" s="12"/>
      <c r="AG11" s="12"/>
      <c r="AH11" s="12"/>
    </row>
    <row r="12" spans="1:34" x14ac:dyDescent="0.2">
      <c r="A12" s="10" t="s">
        <v>52</v>
      </c>
      <c r="B12" s="77">
        <v>564.83699999999999</v>
      </c>
      <c r="C12" s="77">
        <v>541.43899999999996</v>
      </c>
      <c r="D12" s="77">
        <v>263.33999999999997</v>
      </c>
      <c r="E12" s="77">
        <v>210.15199999999999</v>
      </c>
      <c r="F12" s="77">
        <v>287.517</v>
      </c>
      <c r="G12" s="77">
        <v>271.77699999999999</v>
      </c>
      <c r="H12" s="77">
        <v>253.006</v>
      </c>
      <c r="I12" s="77">
        <v>275.07600000000002</v>
      </c>
      <c r="J12" s="78">
        <v>41450.271999999997</v>
      </c>
      <c r="K12" s="78">
        <v>43104.485999999997</v>
      </c>
      <c r="L12" s="78">
        <v>39500.241000000002</v>
      </c>
      <c r="M12" s="78">
        <v>39974.796999999999</v>
      </c>
      <c r="N12" s="78">
        <v>34101.955999999998</v>
      </c>
      <c r="O12" s="78">
        <v>29199.279999999999</v>
      </c>
      <c r="P12" s="78">
        <v>28536.701000000001</v>
      </c>
      <c r="Q12" s="59">
        <v>31517.35</v>
      </c>
      <c r="R12" s="59">
        <v>22965.993999999999</v>
      </c>
      <c r="S12" s="59">
        <v>13385.143</v>
      </c>
      <c r="T12" s="59">
        <v>12163.14</v>
      </c>
      <c r="U12" s="59">
        <v>11845.98</v>
      </c>
      <c r="V12" s="59">
        <v>10313.57</v>
      </c>
      <c r="W12" s="59">
        <v>9526.1440000000002</v>
      </c>
      <c r="X12" s="59">
        <v>12539.633</v>
      </c>
      <c r="Y12" s="59">
        <v>11241.626</v>
      </c>
      <c r="Z12" s="59">
        <v>10821.912</v>
      </c>
      <c r="AA12" s="59">
        <v>11392.593999999999</v>
      </c>
      <c r="AB12" s="59">
        <v>13002.540999999999</v>
      </c>
      <c r="AC12" s="59">
        <v>13053.754999999999</v>
      </c>
      <c r="AD12" s="73">
        <v>12048.828</v>
      </c>
      <c r="AE12" s="74">
        <v>16208.606</v>
      </c>
      <c r="AF12" s="12"/>
      <c r="AG12" s="12"/>
      <c r="AH12" s="12"/>
    </row>
    <row r="13" spans="1:34" x14ac:dyDescent="0.2">
      <c r="A13" s="10" t="s">
        <v>335</v>
      </c>
      <c r="B13" s="77">
        <v>204.71199999999999</v>
      </c>
      <c r="C13" s="77">
        <v>158.59200000000001</v>
      </c>
      <c r="D13" s="77">
        <v>153.03200000000001</v>
      </c>
      <c r="E13" s="77">
        <v>156.31299999999999</v>
      </c>
      <c r="F13" s="77">
        <v>159.33600000000001</v>
      </c>
      <c r="G13" s="77">
        <v>157.83500000000001</v>
      </c>
      <c r="H13" s="77">
        <v>169.31899999999999</v>
      </c>
      <c r="I13" s="77">
        <v>166.14699999999999</v>
      </c>
      <c r="J13" s="78">
        <v>668</v>
      </c>
      <c r="K13" s="78">
        <v>1006</v>
      </c>
      <c r="L13" s="78">
        <v>1667</v>
      </c>
      <c r="M13" s="78">
        <v>1724</v>
      </c>
      <c r="N13" s="78">
        <v>1645</v>
      </c>
      <c r="O13" s="78">
        <v>1722</v>
      </c>
      <c r="P13" s="78">
        <v>2170</v>
      </c>
      <c r="Q13" s="59">
        <v>2347</v>
      </c>
      <c r="R13" s="59">
        <v>2104</v>
      </c>
      <c r="S13" s="59">
        <v>2443</v>
      </c>
      <c r="T13" s="59">
        <v>2800</v>
      </c>
      <c r="U13" s="59">
        <v>1833</v>
      </c>
      <c r="V13" s="59">
        <v>2601</v>
      </c>
      <c r="W13" s="59">
        <v>2524</v>
      </c>
      <c r="X13" s="59">
        <v>2507</v>
      </c>
      <c r="Y13" s="59">
        <v>2507</v>
      </c>
      <c r="Z13" s="59">
        <v>2584</v>
      </c>
      <c r="AA13" s="59">
        <v>2536</v>
      </c>
      <c r="AB13" s="59">
        <v>2827</v>
      </c>
      <c r="AC13" s="59">
        <v>2946</v>
      </c>
      <c r="AD13" s="73">
        <v>3191</v>
      </c>
      <c r="AE13" s="74">
        <v>3726</v>
      </c>
      <c r="AF13" s="12"/>
      <c r="AG13" s="12"/>
      <c r="AH13" s="12"/>
    </row>
    <row r="14" spans="1:34" x14ac:dyDescent="0.2">
      <c r="A14" s="10" t="s">
        <v>336</v>
      </c>
      <c r="B14" s="77">
        <v>453.26</v>
      </c>
      <c r="C14" s="77">
        <v>462.005</v>
      </c>
      <c r="D14" s="77">
        <v>483.81200000000001</v>
      </c>
      <c r="E14" s="77">
        <v>475.947</v>
      </c>
      <c r="F14" s="77">
        <v>436.29399999999998</v>
      </c>
      <c r="G14" s="77">
        <v>283.01900000000001</v>
      </c>
      <c r="H14" s="77">
        <v>125.66500000000001</v>
      </c>
      <c r="I14" s="77">
        <v>139.029</v>
      </c>
      <c r="J14" s="78">
        <v>210</v>
      </c>
      <c r="K14" s="78">
        <v>211</v>
      </c>
      <c r="L14" s="78">
        <v>224</v>
      </c>
      <c r="M14" s="78">
        <v>252</v>
      </c>
      <c r="N14" s="78">
        <v>252</v>
      </c>
      <c r="O14" s="78">
        <v>252</v>
      </c>
      <c r="P14" s="78">
        <v>246</v>
      </c>
      <c r="Q14" s="59">
        <v>312</v>
      </c>
      <c r="R14" s="59">
        <v>335</v>
      </c>
      <c r="S14" s="59">
        <v>340</v>
      </c>
      <c r="T14" s="59">
        <v>310</v>
      </c>
      <c r="U14" s="59">
        <v>287</v>
      </c>
      <c r="V14" s="59">
        <v>284</v>
      </c>
      <c r="W14" s="59">
        <v>273</v>
      </c>
      <c r="X14" s="59">
        <v>276</v>
      </c>
      <c r="Y14" s="59">
        <v>288</v>
      </c>
      <c r="Z14" s="59">
        <v>303</v>
      </c>
      <c r="AA14" s="59">
        <v>308</v>
      </c>
      <c r="AB14" s="59">
        <v>347</v>
      </c>
      <c r="AC14" s="59">
        <v>364</v>
      </c>
      <c r="AD14" s="73">
        <v>397</v>
      </c>
      <c r="AE14" s="74">
        <v>231</v>
      </c>
      <c r="AF14" s="12"/>
      <c r="AG14" s="12"/>
      <c r="AH14" s="12"/>
    </row>
    <row r="15" spans="1:34" x14ac:dyDescent="0.2">
      <c r="A15" s="10" t="s">
        <v>337</v>
      </c>
      <c r="B15" s="77">
        <v>7</v>
      </c>
      <c r="C15" s="77">
        <v>0</v>
      </c>
      <c r="D15" s="77">
        <v>0</v>
      </c>
      <c r="E15" s="77">
        <v>0</v>
      </c>
      <c r="F15" s="77">
        <v>0</v>
      </c>
      <c r="G15" s="77">
        <v>0</v>
      </c>
      <c r="H15" s="77">
        <v>0</v>
      </c>
      <c r="I15" s="77">
        <v>0</v>
      </c>
      <c r="J15" s="78">
        <v>853</v>
      </c>
      <c r="K15" s="78">
        <v>850</v>
      </c>
      <c r="L15" s="78">
        <v>712</v>
      </c>
      <c r="M15" s="78">
        <v>696</v>
      </c>
      <c r="N15" s="78">
        <v>893</v>
      </c>
      <c r="O15" s="78">
        <v>904</v>
      </c>
      <c r="P15" s="78">
        <v>904</v>
      </c>
      <c r="Q15" s="59">
        <v>709</v>
      </c>
      <c r="R15" s="59">
        <v>730</v>
      </c>
      <c r="S15" s="59">
        <v>646</v>
      </c>
      <c r="T15" s="59">
        <v>777</v>
      </c>
      <c r="U15" s="59">
        <v>132</v>
      </c>
      <c r="V15" s="59">
        <v>97</v>
      </c>
      <c r="W15" s="59">
        <v>103</v>
      </c>
      <c r="X15" s="59">
        <v>107</v>
      </c>
      <c r="Y15" s="59">
        <v>94</v>
      </c>
      <c r="Z15" s="59">
        <v>97</v>
      </c>
      <c r="AA15" s="59">
        <v>246</v>
      </c>
      <c r="AB15" s="59">
        <v>1054</v>
      </c>
      <c r="AC15" s="59">
        <v>1101</v>
      </c>
      <c r="AD15" s="73">
        <v>1104</v>
      </c>
      <c r="AE15" s="74">
        <v>1250</v>
      </c>
      <c r="AF15" s="12"/>
      <c r="AG15" s="12"/>
      <c r="AH15" s="12"/>
    </row>
    <row r="16" spans="1:34" x14ac:dyDescent="0.2">
      <c r="A16" s="10" t="s">
        <v>56</v>
      </c>
      <c r="B16" s="77">
        <v>16365.183999999999</v>
      </c>
      <c r="C16" s="77">
        <v>11814.886</v>
      </c>
      <c r="D16" s="77">
        <v>13894.647999999999</v>
      </c>
      <c r="E16" s="77">
        <v>19841.677</v>
      </c>
      <c r="F16" s="77">
        <v>21741.508000000002</v>
      </c>
      <c r="G16" s="77">
        <v>33874.133000000002</v>
      </c>
      <c r="H16" s="77">
        <v>39600.231</v>
      </c>
      <c r="I16" s="77">
        <v>40844.714999999997</v>
      </c>
      <c r="J16" s="79" t="s">
        <v>161</v>
      </c>
      <c r="K16" s="79" t="s">
        <v>161</v>
      </c>
      <c r="L16" s="79" t="s">
        <v>161</v>
      </c>
      <c r="M16" s="78">
        <v>44.329000000000001</v>
      </c>
      <c r="N16" s="78">
        <v>5.0000000000000001E-3</v>
      </c>
      <c r="O16" s="78">
        <v>0.56200000000000006</v>
      </c>
      <c r="P16" s="79" t="s">
        <v>161</v>
      </c>
      <c r="Q16" s="79" t="s">
        <v>161</v>
      </c>
      <c r="R16" s="79" t="s">
        <v>161</v>
      </c>
      <c r="S16" s="61">
        <v>0</v>
      </c>
      <c r="T16" s="61">
        <v>0</v>
      </c>
      <c r="U16" s="61">
        <v>0</v>
      </c>
      <c r="V16" s="61">
        <v>0</v>
      </c>
      <c r="W16" s="59">
        <v>0</v>
      </c>
      <c r="X16" s="59">
        <v>0</v>
      </c>
      <c r="Y16" s="59">
        <v>0</v>
      </c>
      <c r="Z16" s="59">
        <v>0</v>
      </c>
      <c r="AA16" s="59">
        <v>0</v>
      </c>
      <c r="AB16" s="59">
        <v>0</v>
      </c>
      <c r="AC16" s="59" t="s">
        <v>342</v>
      </c>
      <c r="AD16" s="73" t="s">
        <v>342</v>
      </c>
      <c r="AE16" s="73" t="s">
        <v>342</v>
      </c>
      <c r="AF16" s="12"/>
      <c r="AG16" s="12"/>
      <c r="AH16" s="12"/>
    </row>
    <row r="17" spans="1:34" x14ac:dyDescent="0.2">
      <c r="A17" s="10" t="s">
        <v>57</v>
      </c>
      <c r="B17" s="77">
        <v>0</v>
      </c>
      <c r="C17" s="77">
        <v>0</v>
      </c>
      <c r="D17" s="77">
        <v>2</v>
      </c>
      <c r="E17" s="77">
        <v>0</v>
      </c>
      <c r="F17" s="77">
        <v>157.89599999999999</v>
      </c>
      <c r="G17" s="77">
        <v>269.452</v>
      </c>
      <c r="H17" s="77">
        <v>267.06900000000002</v>
      </c>
      <c r="I17" s="77">
        <v>300.49599999999998</v>
      </c>
      <c r="J17" s="78">
        <v>955.58299999999997</v>
      </c>
      <c r="K17" s="78">
        <v>713.93700000000001</v>
      </c>
      <c r="L17" s="78">
        <v>675.80700000000002</v>
      </c>
      <c r="M17" s="78">
        <v>655.37800000000004</v>
      </c>
      <c r="N17" s="78">
        <v>694.90899999999999</v>
      </c>
      <c r="O17" s="78">
        <v>725.428</v>
      </c>
      <c r="P17" s="78">
        <v>730.02</v>
      </c>
      <c r="Q17" s="59">
        <v>765.23900000000003</v>
      </c>
      <c r="R17" s="59">
        <v>723.36099999999999</v>
      </c>
      <c r="S17" s="59">
        <v>751.56799999999998</v>
      </c>
      <c r="T17" s="59">
        <v>765.14</v>
      </c>
      <c r="U17" s="59">
        <v>808.17</v>
      </c>
      <c r="V17" s="59">
        <v>873.19799999999998</v>
      </c>
      <c r="W17" s="59">
        <v>848.88199999999995</v>
      </c>
      <c r="X17" s="59">
        <v>788.01400000000001</v>
      </c>
      <c r="Y17" s="59">
        <v>701.846</v>
      </c>
      <c r="Z17" s="59">
        <v>456.22800000000001</v>
      </c>
      <c r="AA17" s="59">
        <v>490.17599999999999</v>
      </c>
      <c r="AB17" s="59">
        <v>448.697</v>
      </c>
      <c r="AC17" s="59">
        <v>275.38799999999998</v>
      </c>
      <c r="AD17" s="73" t="s">
        <v>342</v>
      </c>
      <c r="AE17" s="73" t="s">
        <v>342</v>
      </c>
      <c r="AF17" s="12"/>
      <c r="AG17" s="12"/>
      <c r="AH17" s="12"/>
    </row>
    <row r="18" spans="1:34" x14ac:dyDescent="0.2">
      <c r="A18" s="10" t="s">
        <v>338</v>
      </c>
      <c r="B18" s="77">
        <v>537.92399999999998</v>
      </c>
      <c r="C18" s="77">
        <v>575.77599999999995</v>
      </c>
      <c r="D18" s="77">
        <v>289.065</v>
      </c>
      <c r="E18" s="77">
        <v>231.35900000000001</v>
      </c>
      <c r="F18" s="77">
        <v>273.01499999999999</v>
      </c>
      <c r="G18" s="77">
        <v>294.64800000000002</v>
      </c>
      <c r="H18" s="77">
        <v>260.92899999999997</v>
      </c>
      <c r="I18" s="77">
        <v>218.655</v>
      </c>
      <c r="J18" s="78">
        <v>1503</v>
      </c>
      <c r="K18" s="78">
        <v>1615</v>
      </c>
      <c r="L18" s="78">
        <v>1544</v>
      </c>
      <c r="M18" s="78">
        <v>1622</v>
      </c>
      <c r="N18" s="78">
        <v>1523</v>
      </c>
      <c r="O18" s="78">
        <v>1562</v>
      </c>
      <c r="P18" s="78">
        <v>1881</v>
      </c>
      <c r="Q18" s="59">
        <v>1717</v>
      </c>
      <c r="R18" s="59">
        <v>1610</v>
      </c>
      <c r="S18" s="59">
        <v>1641</v>
      </c>
      <c r="T18" s="59">
        <v>1630</v>
      </c>
      <c r="U18" s="59">
        <v>1659</v>
      </c>
      <c r="V18" s="59">
        <v>1704</v>
      </c>
      <c r="W18" s="59">
        <v>1752</v>
      </c>
      <c r="X18" s="59">
        <v>1200</v>
      </c>
      <c r="Y18" s="59">
        <v>1173</v>
      </c>
      <c r="Z18" s="59">
        <v>1153</v>
      </c>
      <c r="AA18" s="59">
        <v>1271</v>
      </c>
      <c r="AB18" s="59">
        <v>1330</v>
      </c>
      <c r="AC18" s="59">
        <v>1294</v>
      </c>
      <c r="AD18" s="73">
        <v>1364</v>
      </c>
      <c r="AE18" s="74">
        <v>1523</v>
      </c>
      <c r="AF18" s="12"/>
      <c r="AG18" s="12"/>
      <c r="AH18" s="12"/>
    </row>
    <row r="19" spans="1:34" x14ac:dyDescent="0.2">
      <c r="A19" s="10" t="s">
        <v>339</v>
      </c>
      <c r="B19" s="77">
        <v>985.76700000000005</v>
      </c>
      <c r="C19" s="77">
        <v>1031.463</v>
      </c>
      <c r="D19" s="77">
        <v>1090.0319999999999</v>
      </c>
      <c r="E19" s="77">
        <v>1101.01</v>
      </c>
      <c r="F19" s="77">
        <v>1025.6559999999999</v>
      </c>
      <c r="G19" s="77">
        <v>771.27099999999996</v>
      </c>
      <c r="H19" s="77">
        <v>428.596</v>
      </c>
      <c r="I19" s="77">
        <v>402.19799999999998</v>
      </c>
      <c r="J19" s="78">
        <v>1211</v>
      </c>
      <c r="K19" s="78">
        <v>953</v>
      </c>
      <c r="L19" s="78">
        <v>994</v>
      </c>
      <c r="M19" s="78">
        <v>1041</v>
      </c>
      <c r="N19" s="78">
        <v>1045</v>
      </c>
      <c r="O19" s="78">
        <v>1068</v>
      </c>
      <c r="P19" s="78">
        <v>1061</v>
      </c>
      <c r="Q19" s="59">
        <v>1036</v>
      </c>
      <c r="R19" s="59">
        <v>1109</v>
      </c>
      <c r="S19" s="59">
        <v>1075</v>
      </c>
      <c r="T19" s="59">
        <v>990</v>
      </c>
      <c r="U19" s="59">
        <v>979</v>
      </c>
      <c r="V19" s="59">
        <v>990</v>
      </c>
      <c r="W19" s="59">
        <v>1095</v>
      </c>
      <c r="X19" s="59">
        <v>1018</v>
      </c>
      <c r="Y19" s="59">
        <v>998</v>
      </c>
      <c r="Z19" s="59">
        <v>1005</v>
      </c>
      <c r="AA19" s="59">
        <v>1150</v>
      </c>
      <c r="AB19" s="59">
        <v>1381</v>
      </c>
      <c r="AC19" s="59">
        <v>1199</v>
      </c>
      <c r="AD19" s="73">
        <v>1113</v>
      </c>
      <c r="AE19" s="74">
        <v>1270</v>
      </c>
      <c r="AF19" s="12"/>
      <c r="AG19" s="12"/>
      <c r="AH19" s="12"/>
    </row>
    <row r="20" spans="1:34" x14ac:dyDescent="0.2">
      <c r="A20" s="10" t="s">
        <v>340</v>
      </c>
      <c r="B20" s="77">
        <v>32.432000000000002</v>
      </c>
      <c r="C20" s="77">
        <v>31.564</v>
      </c>
      <c r="D20" s="77">
        <v>62.737000000000002</v>
      </c>
      <c r="E20" s="77">
        <v>24.384</v>
      </c>
      <c r="F20" s="77">
        <v>23.933</v>
      </c>
      <c r="G20" s="77">
        <v>23.815999999999999</v>
      </c>
      <c r="H20" s="77">
        <v>24.117999999999999</v>
      </c>
      <c r="I20" s="77">
        <v>24.329000000000001</v>
      </c>
      <c r="J20" s="78">
        <v>52</v>
      </c>
      <c r="K20" s="78">
        <v>57</v>
      </c>
      <c r="L20" s="78">
        <v>53</v>
      </c>
      <c r="M20" s="78">
        <v>56</v>
      </c>
      <c r="N20" s="78">
        <v>58</v>
      </c>
      <c r="O20" s="78">
        <v>57</v>
      </c>
      <c r="P20" s="78">
        <v>59</v>
      </c>
      <c r="Q20" s="59">
        <v>60</v>
      </c>
      <c r="R20" s="59">
        <v>56</v>
      </c>
      <c r="S20" s="59">
        <v>56</v>
      </c>
      <c r="T20" s="59">
        <v>52</v>
      </c>
      <c r="U20" s="59">
        <v>49</v>
      </c>
      <c r="V20" s="59">
        <v>57</v>
      </c>
      <c r="W20" s="59">
        <v>55</v>
      </c>
      <c r="X20" s="59">
        <v>52</v>
      </c>
      <c r="Y20" s="59">
        <v>44</v>
      </c>
      <c r="Z20" s="59">
        <v>53</v>
      </c>
      <c r="AA20" s="59">
        <v>44</v>
      </c>
      <c r="AB20" s="59">
        <v>50</v>
      </c>
      <c r="AC20" s="59">
        <v>60</v>
      </c>
      <c r="AD20" s="73">
        <v>52</v>
      </c>
      <c r="AE20" s="74">
        <v>55</v>
      </c>
      <c r="AF20" s="12"/>
      <c r="AG20" s="12"/>
      <c r="AH20" s="12"/>
    </row>
    <row r="21" spans="1:34" x14ac:dyDescent="0.2">
      <c r="A21" s="10" t="s">
        <v>61</v>
      </c>
      <c r="B21" s="77">
        <v>217.99199999999999</v>
      </c>
      <c r="C21" s="77">
        <v>314.29599999999999</v>
      </c>
      <c r="D21" s="77">
        <v>341.40100000000001</v>
      </c>
      <c r="E21" s="77">
        <v>321.92099999999999</v>
      </c>
      <c r="F21" s="77">
        <v>81.894999999999996</v>
      </c>
      <c r="G21" s="77">
        <v>2.5640000000000001</v>
      </c>
      <c r="H21" s="77">
        <v>4.3579999999999997</v>
      </c>
      <c r="I21" s="77">
        <v>3.8540000000000001</v>
      </c>
      <c r="J21" s="79" t="s">
        <v>161</v>
      </c>
      <c r="K21" s="79" t="s">
        <v>161</v>
      </c>
      <c r="L21" s="61">
        <v>0</v>
      </c>
      <c r="M21" s="61">
        <v>0</v>
      </c>
      <c r="N21" s="61">
        <v>0</v>
      </c>
      <c r="O21" s="61">
        <v>0</v>
      </c>
      <c r="P21" s="61">
        <v>0</v>
      </c>
      <c r="Q21" s="61">
        <v>0</v>
      </c>
      <c r="R21" s="61">
        <v>0</v>
      </c>
      <c r="S21" s="61">
        <v>0</v>
      </c>
      <c r="T21" s="61">
        <v>0</v>
      </c>
      <c r="U21" s="61">
        <v>0</v>
      </c>
      <c r="V21" s="61">
        <v>0</v>
      </c>
      <c r="W21" s="59">
        <v>0</v>
      </c>
      <c r="X21" s="59">
        <v>0</v>
      </c>
      <c r="Y21" s="59">
        <v>0</v>
      </c>
      <c r="Z21" s="59">
        <v>0</v>
      </c>
      <c r="AA21" s="59">
        <v>0</v>
      </c>
      <c r="AB21" s="59">
        <v>0</v>
      </c>
      <c r="AC21" s="59">
        <v>0</v>
      </c>
      <c r="AD21" s="74">
        <v>0</v>
      </c>
      <c r="AE21" s="74">
        <v>0</v>
      </c>
      <c r="AF21" s="12"/>
      <c r="AG21" s="12"/>
      <c r="AH21" s="12"/>
    </row>
    <row r="22" spans="1:34" x14ac:dyDescent="0.2">
      <c r="A22" s="10" t="s">
        <v>341</v>
      </c>
      <c r="B22" s="77">
        <v>24.050999999999998</v>
      </c>
      <c r="C22" s="77">
        <v>24.587</v>
      </c>
      <c r="D22" s="77">
        <v>45.009</v>
      </c>
      <c r="E22" s="77">
        <v>17.437999999999999</v>
      </c>
      <c r="F22" s="77">
        <v>19.056999999999999</v>
      </c>
      <c r="G22" s="77">
        <v>32.901000000000003</v>
      </c>
      <c r="H22" s="77">
        <v>17.637</v>
      </c>
      <c r="I22" s="77">
        <v>9.6449999999999996</v>
      </c>
      <c r="J22" s="78">
        <v>11</v>
      </c>
      <c r="K22" s="78">
        <v>12</v>
      </c>
      <c r="L22" s="78">
        <v>6</v>
      </c>
      <c r="M22" s="78">
        <v>18</v>
      </c>
      <c r="N22" s="78">
        <v>12</v>
      </c>
      <c r="O22" s="78">
        <v>5</v>
      </c>
      <c r="P22" s="78">
        <v>6</v>
      </c>
      <c r="Q22" s="59">
        <v>8</v>
      </c>
      <c r="R22" s="59">
        <v>3</v>
      </c>
      <c r="S22" s="59">
        <v>2</v>
      </c>
      <c r="T22" s="59">
        <v>2</v>
      </c>
      <c r="U22" s="59">
        <v>1</v>
      </c>
      <c r="V22" s="61">
        <v>0</v>
      </c>
      <c r="W22" s="59">
        <v>1</v>
      </c>
      <c r="X22" s="59">
        <v>1</v>
      </c>
      <c r="Y22" s="59">
        <v>1</v>
      </c>
      <c r="Z22" s="59">
        <v>1</v>
      </c>
      <c r="AA22" s="61">
        <v>0</v>
      </c>
      <c r="AB22" s="61">
        <v>0</v>
      </c>
      <c r="AC22" s="61">
        <v>0</v>
      </c>
      <c r="AD22" s="73">
        <v>0</v>
      </c>
      <c r="AE22" s="73">
        <v>0</v>
      </c>
      <c r="AF22" s="12"/>
      <c r="AG22" s="12"/>
      <c r="AH22" s="12"/>
    </row>
    <row r="23" spans="1:34" x14ac:dyDescent="0.2">
      <c r="A23" s="65" t="s">
        <v>325</v>
      </c>
      <c r="B23" s="76">
        <f>SUM(B5:B22)</f>
        <v>40924.810999999994</v>
      </c>
      <c r="C23" s="76">
        <f t="shared" ref="C23:AC23" si="0">SUM(C5:C22)</f>
        <v>40161.659999999996</v>
      </c>
      <c r="D23" s="76">
        <f t="shared" si="0"/>
        <v>44126.478999999999</v>
      </c>
      <c r="E23" s="76">
        <f t="shared" si="0"/>
        <v>45793.946000000004</v>
      </c>
      <c r="F23" s="76">
        <f t="shared" si="0"/>
        <v>48754.663</v>
      </c>
      <c r="G23" s="76">
        <f t="shared" si="0"/>
        <v>60508.044999999991</v>
      </c>
      <c r="H23" s="76">
        <f t="shared" si="0"/>
        <v>69034.233000000007</v>
      </c>
      <c r="I23" s="76">
        <f t="shared" si="0"/>
        <v>73848.827000000005</v>
      </c>
      <c r="J23" s="76">
        <f t="shared" si="0"/>
        <v>79061.365999999995</v>
      </c>
      <c r="K23" s="76">
        <f t="shared" si="0"/>
        <v>77057.126000000004</v>
      </c>
      <c r="L23" s="76">
        <f t="shared" si="0"/>
        <v>77011.809000000008</v>
      </c>
      <c r="M23" s="76">
        <f t="shared" si="0"/>
        <v>80788.288</v>
      </c>
      <c r="N23" s="76">
        <f t="shared" si="0"/>
        <v>80956.406999999992</v>
      </c>
      <c r="O23" s="76">
        <f t="shared" si="0"/>
        <v>79417.426000000007</v>
      </c>
      <c r="P23" s="76">
        <f t="shared" si="0"/>
        <v>83259.813000000009</v>
      </c>
      <c r="Q23" s="76">
        <f t="shared" si="0"/>
        <v>66102.627999999997</v>
      </c>
      <c r="R23" s="76">
        <f t="shared" si="0"/>
        <v>50227.903999999995</v>
      </c>
      <c r="S23" s="76">
        <f t="shared" si="0"/>
        <v>50886.006999999998</v>
      </c>
      <c r="T23" s="76">
        <f t="shared" si="0"/>
        <v>47531.759999999995</v>
      </c>
      <c r="U23" s="76">
        <f t="shared" si="0"/>
        <v>45161.97</v>
      </c>
      <c r="V23" s="76">
        <f t="shared" si="0"/>
        <v>52200.42</v>
      </c>
      <c r="W23" s="76">
        <f t="shared" si="0"/>
        <v>54224.872999999992</v>
      </c>
      <c r="X23" s="76">
        <f t="shared" si="0"/>
        <v>59877.844000000005</v>
      </c>
      <c r="Y23" s="76">
        <f t="shared" si="0"/>
        <v>56440.754000000008</v>
      </c>
      <c r="Z23" s="76">
        <f t="shared" si="0"/>
        <v>55880.268000000011</v>
      </c>
      <c r="AA23" s="76">
        <f t="shared" si="0"/>
        <v>60262.562999999995</v>
      </c>
      <c r="AB23" s="76">
        <f t="shared" si="0"/>
        <v>62307.812999999995</v>
      </c>
      <c r="AC23" s="76">
        <f t="shared" si="0"/>
        <v>58914.362999999998</v>
      </c>
      <c r="AD23" s="76">
        <f t="shared" ref="AD23:AE23" si="1">SUM(AD5:AD22)</f>
        <v>49013.455000000002</v>
      </c>
      <c r="AE23" s="76">
        <f t="shared" si="1"/>
        <v>55343.311000000002</v>
      </c>
      <c r="AF23" s="12"/>
      <c r="AG23" s="12"/>
      <c r="AH23" s="12"/>
    </row>
    <row r="24" spans="1:34" x14ac:dyDescent="0.2">
      <c r="AF24" s="12"/>
      <c r="AG24" s="12"/>
      <c r="AH24" s="12"/>
    </row>
    <row r="26" spans="1:34" x14ac:dyDescent="0.2">
      <c r="AE26" s="97"/>
    </row>
    <row r="28" spans="1:34" x14ac:dyDescent="0.2">
      <c r="J28" s="18"/>
      <c r="K28" s="18"/>
      <c r="L28" s="18"/>
      <c r="M28" s="18"/>
      <c r="N28" s="18"/>
      <c r="O28" s="18"/>
      <c r="P28" s="18"/>
      <c r="Q28" s="18"/>
      <c r="R28" s="18"/>
      <c r="S28" s="18"/>
      <c r="T28" s="18"/>
      <c r="U28" s="18"/>
      <c r="V28" s="18"/>
      <c r="W28" s="18"/>
      <c r="X28" s="18"/>
      <c r="Y28" s="18"/>
      <c r="Z28" s="18"/>
      <c r="AA28" s="18"/>
      <c r="AB28" s="18"/>
      <c r="AC28" s="18"/>
      <c r="AD28" s="18"/>
    </row>
  </sheetData>
  <pageMargins left="0.7" right="0.7" top="0.75" bottom="0.75" header="0.3" footer="0.3"/>
  <pageSetup paperSize="9"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16"/>
  <sheetViews>
    <sheetView workbookViewId="0">
      <selection activeCell="B29" sqref="B29"/>
    </sheetView>
  </sheetViews>
  <sheetFormatPr defaultRowHeight="15" x14ac:dyDescent="0.2"/>
  <cols>
    <col min="1" max="1" width="44.44140625" style="10" customWidth="1"/>
    <col min="2" max="5" width="12.33203125" style="18" customWidth="1"/>
    <col min="6" max="16384" width="8.88671875" style="10"/>
  </cols>
  <sheetData>
    <row r="1" spans="1:5" s="5" customFormat="1" ht="15.75" x14ac:dyDescent="0.25">
      <c r="A1" s="1" t="s">
        <v>442</v>
      </c>
      <c r="B1" s="68"/>
      <c r="C1" s="69"/>
      <c r="D1" s="70"/>
      <c r="E1" s="68"/>
    </row>
    <row r="2" spans="1:5" s="5" customFormat="1" ht="15.75" x14ac:dyDescent="0.25">
      <c r="A2" s="5" t="s">
        <v>40</v>
      </c>
      <c r="B2" s="68"/>
      <c r="C2" s="69"/>
      <c r="D2" s="70"/>
      <c r="E2" s="68"/>
    </row>
    <row r="3" spans="1:5" s="18" customFormat="1" ht="15.75" x14ac:dyDescent="0.25">
      <c r="A3" s="94" t="s">
        <v>355</v>
      </c>
      <c r="B3" s="10" t="s">
        <v>45</v>
      </c>
      <c r="C3" s="10" t="s">
        <v>50</v>
      </c>
      <c r="D3" s="10" t="s">
        <v>51</v>
      </c>
      <c r="E3" s="10" t="s">
        <v>53</v>
      </c>
    </row>
    <row r="4" spans="1:5" x14ac:dyDescent="0.2">
      <c r="A4" s="10" t="s">
        <v>343</v>
      </c>
      <c r="B4" s="80">
        <v>6.9</v>
      </c>
      <c r="C4" s="80">
        <v>3.3</v>
      </c>
      <c r="D4" s="80">
        <v>2.2000000000000002</v>
      </c>
      <c r="E4" s="80">
        <v>1.8</v>
      </c>
    </row>
    <row r="5" spans="1:5" x14ac:dyDescent="0.2">
      <c r="A5" s="10" t="s">
        <v>344</v>
      </c>
      <c r="B5" s="80">
        <v>6.2</v>
      </c>
      <c r="C5" s="80">
        <v>2.8</v>
      </c>
      <c r="D5" s="80">
        <v>2</v>
      </c>
      <c r="E5" s="80">
        <v>1.2</v>
      </c>
    </row>
    <row r="6" spans="1:5" x14ac:dyDescent="0.2">
      <c r="A6" s="10" t="s">
        <v>345</v>
      </c>
      <c r="B6" s="81">
        <v>16.5</v>
      </c>
      <c r="C6" s="81">
        <v>33.299999999999997</v>
      </c>
      <c r="D6" s="81">
        <v>39.299999999999997</v>
      </c>
      <c r="E6" s="81">
        <v>3.2</v>
      </c>
    </row>
    <row r="7" spans="1:5" ht="16.5" customHeight="1" x14ac:dyDescent="0.2">
      <c r="A7" s="10" t="s">
        <v>346</v>
      </c>
      <c r="B7" s="82">
        <v>4.9000000000000004</v>
      </c>
      <c r="C7" s="82">
        <v>22.8</v>
      </c>
      <c r="D7" s="82">
        <v>12.3</v>
      </c>
      <c r="E7" s="82">
        <v>5</v>
      </c>
    </row>
    <row r="8" spans="1:5" ht="36" customHeight="1" x14ac:dyDescent="0.2">
      <c r="A8" s="10" t="s">
        <v>347</v>
      </c>
      <c r="B8" s="80">
        <v>30.6</v>
      </c>
      <c r="C8" s="80">
        <v>14.6</v>
      </c>
      <c r="D8" s="80">
        <v>17.399999999999999</v>
      </c>
      <c r="E8" s="80">
        <v>25.7</v>
      </c>
    </row>
    <row r="9" spans="1:5" x14ac:dyDescent="0.2">
      <c r="A9" s="10" t="s">
        <v>348</v>
      </c>
      <c r="B9" s="80">
        <v>3.6</v>
      </c>
      <c r="C9" s="81">
        <v>0.8</v>
      </c>
      <c r="D9" s="81">
        <v>0.4</v>
      </c>
      <c r="E9" s="81">
        <v>0.9</v>
      </c>
    </row>
    <row r="10" spans="1:5" x14ac:dyDescent="0.2">
      <c r="A10" s="10" t="s">
        <v>349</v>
      </c>
      <c r="B10" s="80">
        <v>27.8</v>
      </c>
      <c r="C10" s="80">
        <v>18.100000000000001</v>
      </c>
      <c r="D10" s="80">
        <v>22.7</v>
      </c>
      <c r="E10" s="80">
        <v>54.9</v>
      </c>
    </row>
    <row r="11" spans="1:5" x14ac:dyDescent="0.2">
      <c r="A11" s="10" t="s">
        <v>350</v>
      </c>
      <c r="B11" s="80">
        <v>3.4</v>
      </c>
      <c r="C11" s="81">
        <v>4.4000000000000004</v>
      </c>
      <c r="D11" s="81">
        <v>3.5</v>
      </c>
      <c r="E11" s="81">
        <v>7.4</v>
      </c>
    </row>
    <row r="12" spans="1:5" ht="32.25" customHeight="1" x14ac:dyDescent="0.2">
      <c r="A12" s="10" t="s">
        <v>351</v>
      </c>
      <c r="B12" s="77">
        <f>SUM(B4:B5,B8:B9)</f>
        <v>47.300000000000004</v>
      </c>
      <c r="C12" s="77">
        <f t="shared" ref="C12:E12" si="0">SUM(C4:C5,C8:C9)</f>
        <v>21.5</v>
      </c>
      <c r="D12" s="77">
        <f t="shared" si="0"/>
        <v>21.999999999999996</v>
      </c>
      <c r="E12" s="77">
        <f t="shared" si="0"/>
        <v>29.599999999999998</v>
      </c>
    </row>
    <row r="13" spans="1:5" x14ac:dyDescent="0.2">
      <c r="A13" s="10" t="s">
        <v>352</v>
      </c>
      <c r="B13" s="77">
        <f>SUM(B6:B7,B10:B11)</f>
        <v>52.6</v>
      </c>
      <c r="C13" s="77">
        <f t="shared" ref="C13:E13" si="1">SUM(C6:C7,C10:C11)</f>
        <v>78.599999999999994</v>
      </c>
      <c r="D13" s="77">
        <f t="shared" si="1"/>
        <v>77.8</v>
      </c>
      <c r="E13" s="77">
        <f t="shared" si="1"/>
        <v>70.5</v>
      </c>
    </row>
    <row r="14" spans="1:5" ht="36.75" customHeight="1" x14ac:dyDescent="0.2">
      <c r="A14" s="10" t="s">
        <v>353</v>
      </c>
      <c r="B14" s="77">
        <f>SUM(B4,B6,B8,B10)</f>
        <v>81.8</v>
      </c>
      <c r="C14" s="77">
        <f t="shared" ref="C14:E14" si="2">SUM(C4,C6,C8,C10)</f>
        <v>69.3</v>
      </c>
      <c r="D14" s="77">
        <f t="shared" si="2"/>
        <v>81.599999999999994</v>
      </c>
      <c r="E14" s="77">
        <f t="shared" si="2"/>
        <v>85.6</v>
      </c>
    </row>
    <row r="15" spans="1:5" x14ac:dyDescent="0.2">
      <c r="A15" s="10" t="s">
        <v>354</v>
      </c>
      <c r="B15" s="77">
        <f>SUM(B5,B7,B9,B11)</f>
        <v>18.100000000000001</v>
      </c>
      <c r="C15" s="77">
        <f t="shared" ref="C15:E15" si="3">SUM(C5,C7,C9,C11)</f>
        <v>30.800000000000004</v>
      </c>
      <c r="D15" s="77">
        <f t="shared" si="3"/>
        <v>18.200000000000003</v>
      </c>
      <c r="E15" s="77">
        <f t="shared" si="3"/>
        <v>14.5</v>
      </c>
    </row>
    <row r="16" spans="1:5" ht="32.25" customHeight="1" x14ac:dyDescent="0.2">
      <c r="A16" s="10" t="s">
        <v>14</v>
      </c>
      <c r="B16" s="77">
        <f>SUM(B12:B13)</f>
        <v>99.9</v>
      </c>
      <c r="C16" s="77">
        <f t="shared" ref="C16:E16" si="4">SUM(C12:C13)</f>
        <v>100.1</v>
      </c>
      <c r="D16" s="77">
        <f t="shared" si="4"/>
        <v>99.8</v>
      </c>
      <c r="E16" s="77">
        <f t="shared" si="4"/>
        <v>100.1</v>
      </c>
    </row>
  </sheetData>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42"/>
  <sheetViews>
    <sheetView workbookViewId="0">
      <pane ySplit="4" topLeftCell="A5" activePane="bottomLeft" state="frozen"/>
      <selection activeCell="B29" sqref="B29"/>
      <selection pane="bottomLeft" activeCell="B29" sqref="B29"/>
    </sheetView>
  </sheetViews>
  <sheetFormatPr defaultRowHeight="15" x14ac:dyDescent="0.2"/>
  <cols>
    <col min="1" max="1" width="31.109375" style="10" customWidth="1"/>
    <col min="2" max="5" width="12.33203125" style="18" customWidth="1"/>
    <col min="6" max="9" width="8.88671875" style="10"/>
    <col min="10" max="10" width="11" style="10" customWidth="1"/>
    <col min="11" max="16384" width="8.88671875" style="10"/>
  </cols>
  <sheetData>
    <row r="1" spans="1:10" s="5" customFormat="1" ht="15.75" x14ac:dyDescent="0.25">
      <c r="A1" s="1" t="s">
        <v>440</v>
      </c>
      <c r="B1" s="68"/>
      <c r="C1" s="69"/>
      <c r="D1" s="70"/>
      <c r="E1" s="68"/>
    </row>
    <row r="2" spans="1:10" s="5" customFormat="1" ht="15.75" x14ac:dyDescent="0.25">
      <c r="A2" s="2" t="s">
        <v>5</v>
      </c>
      <c r="B2" s="68"/>
      <c r="C2" s="69"/>
      <c r="D2" s="70"/>
      <c r="E2" s="68"/>
      <c r="F2" s="71"/>
      <c r="G2" s="71"/>
      <c r="H2" s="71"/>
      <c r="I2" s="71"/>
    </row>
    <row r="3" spans="1:10" s="5" customFormat="1" ht="15.75" x14ac:dyDescent="0.25">
      <c r="A3" s="5" t="s">
        <v>40</v>
      </c>
      <c r="B3" s="68"/>
      <c r="C3" s="69"/>
      <c r="D3" s="70"/>
      <c r="E3" s="68"/>
    </row>
    <row r="4" spans="1:10" s="18" customFormat="1" ht="47.25" x14ac:dyDescent="0.25">
      <c r="A4" s="94" t="s">
        <v>386</v>
      </c>
      <c r="B4" s="9" t="s">
        <v>393</v>
      </c>
      <c r="C4" s="9" t="s">
        <v>387</v>
      </c>
      <c r="D4" s="9" t="s">
        <v>392</v>
      </c>
      <c r="E4" s="9" t="s">
        <v>388</v>
      </c>
      <c r="F4" s="9" t="s">
        <v>389</v>
      </c>
      <c r="G4" s="32" t="s">
        <v>390</v>
      </c>
      <c r="H4" s="32" t="s">
        <v>394</v>
      </c>
      <c r="I4" s="32" t="s">
        <v>391</v>
      </c>
      <c r="J4" s="32" t="s">
        <v>397</v>
      </c>
    </row>
    <row r="5" spans="1:10" x14ac:dyDescent="0.2">
      <c r="A5" s="18" t="s">
        <v>357</v>
      </c>
      <c r="B5" s="83">
        <v>13</v>
      </c>
      <c r="C5" s="83">
        <v>0</v>
      </c>
      <c r="D5" s="96">
        <f t="shared" ref="D5:D19" si="0">B5+C5</f>
        <v>13</v>
      </c>
      <c r="E5" s="83">
        <v>50</v>
      </c>
      <c r="F5" s="83">
        <v>7</v>
      </c>
      <c r="G5" s="83">
        <v>28</v>
      </c>
      <c r="H5" s="96">
        <f t="shared" ref="H5:H19" si="1">E5+F5+G5</f>
        <v>85</v>
      </c>
      <c r="I5" s="83">
        <v>3</v>
      </c>
      <c r="J5" s="96">
        <f t="shared" ref="J5:J42" si="2">D5+H5+I5</f>
        <v>101</v>
      </c>
    </row>
    <row r="6" spans="1:10" x14ac:dyDescent="0.2">
      <c r="A6" s="18" t="s">
        <v>358</v>
      </c>
      <c r="B6" s="83">
        <v>9</v>
      </c>
      <c r="C6" s="83">
        <v>0</v>
      </c>
      <c r="D6" s="96">
        <f t="shared" si="0"/>
        <v>9</v>
      </c>
      <c r="E6" s="83">
        <v>50</v>
      </c>
      <c r="F6" s="83">
        <v>8</v>
      </c>
      <c r="G6" s="83">
        <v>30</v>
      </c>
      <c r="H6" s="96">
        <f t="shared" si="1"/>
        <v>88</v>
      </c>
      <c r="I6" s="83">
        <v>3</v>
      </c>
      <c r="J6" s="96">
        <f t="shared" si="2"/>
        <v>100</v>
      </c>
    </row>
    <row r="7" spans="1:10" x14ac:dyDescent="0.2">
      <c r="A7" s="18" t="s">
        <v>359</v>
      </c>
      <c r="B7" s="83">
        <v>6</v>
      </c>
      <c r="C7" s="83">
        <v>0</v>
      </c>
      <c r="D7" s="96">
        <f t="shared" si="0"/>
        <v>6</v>
      </c>
      <c r="E7" s="83">
        <v>49</v>
      </c>
      <c r="F7" s="83">
        <v>8</v>
      </c>
      <c r="G7" s="83">
        <v>36</v>
      </c>
      <c r="H7" s="96">
        <f t="shared" si="1"/>
        <v>93</v>
      </c>
      <c r="I7" s="83">
        <v>1</v>
      </c>
      <c r="J7" s="96">
        <f t="shared" si="2"/>
        <v>100</v>
      </c>
    </row>
    <row r="8" spans="1:10" ht="16.5" customHeight="1" x14ac:dyDescent="0.2">
      <c r="A8" s="18" t="s">
        <v>360</v>
      </c>
      <c r="B8" s="83">
        <v>5</v>
      </c>
      <c r="C8" s="83">
        <v>0</v>
      </c>
      <c r="D8" s="96">
        <f t="shared" si="0"/>
        <v>5</v>
      </c>
      <c r="E8" s="83">
        <v>55</v>
      </c>
      <c r="F8" s="83">
        <v>7</v>
      </c>
      <c r="G8" s="83">
        <v>32</v>
      </c>
      <c r="H8" s="96">
        <f t="shared" si="1"/>
        <v>94</v>
      </c>
      <c r="I8" s="83">
        <v>1</v>
      </c>
      <c r="J8" s="96">
        <f t="shared" si="2"/>
        <v>100</v>
      </c>
    </row>
    <row r="9" spans="1:10" x14ac:dyDescent="0.2">
      <c r="A9" s="18" t="s">
        <v>361</v>
      </c>
      <c r="B9" s="84">
        <v>4.7</v>
      </c>
      <c r="C9" s="85">
        <v>0</v>
      </c>
      <c r="D9" s="86">
        <f>B9+C9</f>
        <v>4.7</v>
      </c>
      <c r="E9" s="86">
        <v>49.2</v>
      </c>
      <c r="F9" s="85">
        <v>5.2</v>
      </c>
      <c r="G9" s="85">
        <v>38.799999999999997</v>
      </c>
      <c r="H9" s="86">
        <f t="shared" si="1"/>
        <v>93.2</v>
      </c>
      <c r="I9" s="84">
        <v>2.1</v>
      </c>
      <c r="J9" s="96">
        <f t="shared" si="2"/>
        <v>100</v>
      </c>
    </row>
    <row r="10" spans="1:10" x14ac:dyDescent="0.2">
      <c r="A10" s="18" t="s">
        <v>362</v>
      </c>
      <c r="B10" s="84">
        <v>6.2</v>
      </c>
      <c r="C10" s="85">
        <v>0</v>
      </c>
      <c r="D10" s="86">
        <f t="shared" si="0"/>
        <v>6.2</v>
      </c>
      <c r="E10" s="86">
        <v>49.5</v>
      </c>
      <c r="F10" s="85">
        <v>6.1</v>
      </c>
      <c r="G10" s="85">
        <v>36.9</v>
      </c>
      <c r="H10" s="86">
        <f t="shared" si="1"/>
        <v>92.5</v>
      </c>
      <c r="I10" s="84">
        <v>1.3</v>
      </c>
      <c r="J10" s="96">
        <f t="shared" si="2"/>
        <v>100</v>
      </c>
    </row>
    <row r="11" spans="1:10" x14ac:dyDescent="0.2">
      <c r="A11" s="18" t="s">
        <v>414</v>
      </c>
      <c r="B11" s="84">
        <v>5.7240585510817583</v>
      </c>
      <c r="C11" s="85">
        <v>3.2560293605047743</v>
      </c>
      <c r="D11" s="86">
        <f t="shared" si="0"/>
        <v>8.9800879115865335</v>
      </c>
      <c r="E11" s="86">
        <v>48.126127107605335</v>
      </c>
      <c r="F11" s="85">
        <v>3.9392428207977601</v>
      </c>
      <c r="G11" s="85">
        <v>36.561924265194769</v>
      </c>
      <c r="H11" s="86">
        <f t="shared" si="1"/>
        <v>88.627294193597862</v>
      </c>
      <c r="I11" s="84">
        <v>2.3926178948155945</v>
      </c>
      <c r="J11" s="96">
        <f t="shared" si="2"/>
        <v>100</v>
      </c>
    </row>
    <row r="12" spans="1:10" x14ac:dyDescent="0.2">
      <c r="A12" s="18" t="s">
        <v>415</v>
      </c>
      <c r="B12" s="84">
        <v>8.9726835338227549</v>
      </c>
      <c r="C12" s="85">
        <v>3.4784475155755947</v>
      </c>
      <c r="D12" s="86">
        <f t="shared" si="0"/>
        <v>12.451131049398349</v>
      </c>
      <c r="E12" s="86">
        <v>43.581732003787593</v>
      </c>
      <c r="F12" s="86">
        <v>3.989415645739411</v>
      </c>
      <c r="G12" s="85">
        <v>38.356040036885318</v>
      </c>
      <c r="H12" s="86">
        <f t="shared" si="1"/>
        <v>85.927187686412324</v>
      </c>
      <c r="I12" s="86">
        <v>1.6216816380795667</v>
      </c>
      <c r="J12" s="96">
        <f t="shared" si="2"/>
        <v>100.00000037389023</v>
      </c>
    </row>
    <row r="13" spans="1:10" x14ac:dyDescent="0.2">
      <c r="A13" s="18" t="s">
        <v>363</v>
      </c>
      <c r="B13" s="84">
        <v>11.917407259135361</v>
      </c>
      <c r="C13" s="85">
        <v>3.1452383530214019E-2</v>
      </c>
      <c r="D13" s="86">
        <f t="shared" si="0"/>
        <v>11.948859642665575</v>
      </c>
      <c r="E13" s="86">
        <v>44.759777863753399</v>
      </c>
      <c r="F13" s="86">
        <v>4.2060121737967933</v>
      </c>
      <c r="G13" s="85">
        <v>12.468351587070552</v>
      </c>
      <c r="H13" s="86">
        <f t="shared" si="1"/>
        <v>61.434141624620743</v>
      </c>
      <c r="I13" s="86">
        <v>26.616998732713682</v>
      </c>
      <c r="J13" s="96">
        <f t="shared" si="2"/>
        <v>100</v>
      </c>
    </row>
    <row r="14" spans="1:10" ht="34.5" customHeight="1" x14ac:dyDescent="0.2">
      <c r="A14" s="18" t="s">
        <v>364</v>
      </c>
      <c r="B14" s="83">
        <v>24</v>
      </c>
      <c r="C14" s="83">
        <v>0</v>
      </c>
      <c r="D14" s="96">
        <f t="shared" si="0"/>
        <v>24</v>
      </c>
      <c r="E14" s="83">
        <v>54</v>
      </c>
      <c r="F14" s="83">
        <v>6</v>
      </c>
      <c r="G14" s="83">
        <v>13</v>
      </c>
      <c r="H14" s="96">
        <f t="shared" si="1"/>
        <v>73</v>
      </c>
      <c r="I14" s="83">
        <v>3</v>
      </c>
      <c r="J14" s="96">
        <f t="shared" si="2"/>
        <v>100</v>
      </c>
    </row>
    <row r="15" spans="1:10" x14ac:dyDescent="0.2">
      <c r="A15" s="18" t="s">
        <v>365</v>
      </c>
      <c r="B15" s="83">
        <v>22</v>
      </c>
      <c r="C15" s="83">
        <v>0</v>
      </c>
      <c r="D15" s="96">
        <f t="shared" si="0"/>
        <v>22</v>
      </c>
      <c r="E15" s="83">
        <v>55</v>
      </c>
      <c r="F15" s="83">
        <v>8</v>
      </c>
      <c r="G15" s="83">
        <v>14</v>
      </c>
      <c r="H15" s="96">
        <f t="shared" si="1"/>
        <v>77</v>
      </c>
      <c r="I15" s="83">
        <v>1</v>
      </c>
      <c r="J15" s="96">
        <f t="shared" si="2"/>
        <v>100</v>
      </c>
    </row>
    <row r="16" spans="1:10" x14ac:dyDescent="0.2">
      <c r="A16" s="18" t="s">
        <v>366</v>
      </c>
      <c r="B16" s="83">
        <v>9</v>
      </c>
      <c r="C16" s="83">
        <v>0</v>
      </c>
      <c r="D16" s="96">
        <f t="shared" si="0"/>
        <v>9</v>
      </c>
      <c r="E16" s="83">
        <v>61</v>
      </c>
      <c r="F16" s="83">
        <v>10</v>
      </c>
      <c r="G16" s="83">
        <v>19</v>
      </c>
      <c r="H16" s="96">
        <f t="shared" si="1"/>
        <v>90</v>
      </c>
      <c r="I16" s="83">
        <v>2</v>
      </c>
      <c r="J16" s="96">
        <f t="shared" si="2"/>
        <v>101</v>
      </c>
    </row>
    <row r="17" spans="1:10" x14ac:dyDescent="0.2">
      <c r="A17" s="18" t="s">
        <v>367</v>
      </c>
      <c r="B17" s="83">
        <v>7</v>
      </c>
      <c r="C17" s="83">
        <v>0</v>
      </c>
      <c r="D17" s="96">
        <f t="shared" si="0"/>
        <v>7</v>
      </c>
      <c r="E17" s="83">
        <v>56</v>
      </c>
      <c r="F17" s="83">
        <v>10</v>
      </c>
      <c r="G17" s="83">
        <v>25</v>
      </c>
      <c r="H17" s="96">
        <f t="shared" si="1"/>
        <v>91</v>
      </c>
      <c r="I17" s="83">
        <v>1</v>
      </c>
      <c r="J17" s="96">
        <f t="shared" si="2"/>
        <v>99</v>
      </c>
    </row>
    <row r="18" spans="1:10" x14ac:dyDescent="0.2">
      <c r="A18" s="7" t="s">
        <v>368</v>
      </c>
      <c r="B18" s="83">
        <v>9</v>
      </c>
      <c r="C18" s="83">
        <v>0</v>
      </c>
      <c r="D18" s="96">
        <f t="shared" si="0"/>
        <v>9</v>
      </c>
      <c r="E18" s="83">
        <v>53</v>
      </c>
      <c r="F18" s="83">
        <v>10</v>
      </c>
      <c r="G18" s="83">
        <v>28</v>
      </c>
      <c r="H18" s="96">
        <f t="shared" si="1"/>
        <v>91</v>
      </c>
      <c r="I18" s="83">
        <v>0</v>
      </c>
      <c r="J18" s="96">
        <f t="shared" si="2"/>
        <v>100</v>
      </c>
    </row>
    <row r="19" spans="1:10" x14ac:dyDescent="0.2">
      <c r="A19" s="7" t="s">
        <v>369</v>
      </c>
      <c r="B19" s="84">
        <v>18.399999999999999</v>
      </c>
      <c r="C19" s="85">
        <v>0</v>
      </c>
      <c r="D19" s="86">
        <f t="shared" si="0"/>
        <v>18.399999999999999</v>
      </c>
      <c r="E19" s="86">
        <v>46.8</v>
      </c>
      <c r="F19" s="85">
        <v>6.3</v>
      </c>
      <c r="G19" s="85">
        <v>28.1</v>
      </c>
      <c r="H19" s="86">
        <f t="shared" si="1"/>
        <v>81.199999999999989</v>
      </c>
      <c r="I19" s="84">
        <v>0.4</v>
      </c>
      <c r="J19" s="96">
        <f t="shared" si="2"/>
        <v>100</v>
      </c>
    </row>
    <row r="20" spans="1:10" x14ac:dyDescent="0.2">
      <c r="A20" s="7" t="s">
        <v>370</v>
      </c>
      <c r="B20" s="84">
        <v>19.3</v>
      </c>
      <c r="C20" s="85">
        <v>0</v>
      </c>
      <c r="D20" s="86">
        <f>B20+C20</f>
        <v>19.3</v>
      </c>
      <c r="E20" s="86">
        <v>48.6</v>
      </c>
      <c r="F20" s="85">
        <v>5.8</v>
      </c>
      <c r="G20" s="85">
        <v>25.7</v>
      </c>
      <c r="H20" s="86">
        <f>E20+F20+G20</f>
        <v>80.099999999999994</v>
      </c>
      <c r="I20" s="84">
        <v>0.6</v>
      </c>
      <c r="J20" s="96">
        <f t="shared" si="2"/>
        <v>99.999999999999986</v>
      </c>
    </row>
    <row r="21" spans="1:10" x14ac:dyDescent="0.2">
      <c r="A21" s="7" t="s">
        <v>416</v>
      </c>
      <c r="B21" s="84">
        <v>26.85903928851242</v>
      </c>
      <c r="C21" s="85">
        <v>2.609552038521616</v>
      </c>
      <c r="D21" s="86">
        <f>B21+C21</f>
        <v>29.468591327034037</v>
      </c>
      <c r="E21" s="86">
        <v>43.206571375329844</v>
      </c>
      <c r="F21" s="85">
        <v>5.3459478435350372</v>
      </c>
      <c r="G21" s="85">
        <v>21.344689581329288</v>
      </c>
      <c r="H21" s="86">
        <f>E21+F21+G21</f>
        <v>69.897208800194164</v>
      </c>
      <c r="I21" s="84">
        <v>0.63419987277178747</v>
      </c>
      <c r="J21" s="96">
        <f t="shared" si="2"/>
        <v>99.999999999999986</v>
      </c>
    </row>
    <row r="22" spans="1:10" x14ac:dyDescent="0.2">
      <c r="A22" s="7" t="s">
        <v>417</v>
      </c>
      <c r="B22" s="84">
        <v>9.2103929514553364</v>
      </c>
      <c r="C22" s="85">
        <v>3.7703687475485483</v>
      </c>
      <c r="D22" s="86">
        <f>B22+C22</f>
        <v>12.980761699003885</v>
      </c>
      <c r="E22" s="86">
        <v>38.501200976150542</v>
      </c>
      <c r="F22" s="85">
        <v>0.97257424514040747</v>
      </c>
      <c r="G22" s="85">
        <v>21.838479379763463</v>
      </c>
      <c r="H22" s="86">
        <f>E22+F22+G22</f>
        <v>61.312254601054413</v>
      </c>
      <c r="I22" s="84">
        <v>25.706983794173709</v>
      </c>
      <c r="J22" s="96">
        <f t="shared" si="2"/>
        <v>100.00000009423201</v>
      </c>
    </row>
    <row r="23" spans="1:10" x14ac:dyDescent="0.2">
      <c r="A23" s="7" t="s">
        <v>371</v>
      </c>
      <c r="B23" s="84">
        <v>7.1939943268706088</v>
      </c>
      <c r="C23" s="85">
        <v>5.095649981626881</v>
      </c>
      <c r="D23" s="86">
        <f>B23+C23</f>
        <v>12.28964430849749</v>
      </c>
      <c r="E23" s="86">
        <v>30.23725041235711</v>
      </c>
      <c r="F23" s="85">
        <v>3.7352669746726117</v>
      </c>
      <c r="G23" s="85">
        <v>18.571261756553017</v>
      </c>
      <c r="H23" s="86">
        <f>E23+F23+G23</f>
        <v>52.543779143582739</v>
      </c>
      <c r="I23" s="84">
        <v>35.166576485597346</v>
      </c>
      <c r="J23" s="96">
        <f t="shared" si="2"/>
        <v>99.999999937677572</v>
      </c>
    </row>
    <row r="24" spans="1:10" ht="31.5" customHeight="1" x14ac:dyDescent="0.2">
      <c r="A24" s="7" t="s">
        <v>372</v>
      </c>
      <c r="B24" s="83">
        <v>24</v>
      </c>
      <c r="C24" s="83">
        <v>0</v>
      </c>
      <c r="D24" s="96">
        <f t="shared" ref="D24:D29" si="3">B24+C24</f>
        <v>24</v>
      </c>
      <c r="E24" s="83">
        <v>54</v>
      </c>
      <c r="F24" s="83">
        <v>4</v>
      </c>
      <c r="G24" s="83">
        <v>16</v>
      </c>
      <c r="H24" s="96">
        <f t="shared" ref="H24:H29" si="4">E24+F24+G24</f>
        <v>74</v>
      </c>
      <c r="I24" s="83">
        <v>2</v>
      </c>
      <c r="J24" s="96">
        <f t="shared" si="2"/>
        <v>100</v>
      </c>
    </row>
    <row r="25" spans="1:10" x14ac:dyDescent="0.2">
      <c r="A25" s="7" t="s">
        <v>373</v>
      </c>
      <c r="B25" s="83">
        <v>16</v>
      </c>
      <c r="C25" s="83">
        <v>0</v>
      </c>
      <c r="D25" s="96">
        <f t="shared" si="3"/>
        <v>16</v>
      </c>
      <c r="E25" s="83">
        <v>60</v>
      </c>
      <c r="F25" s="83">
        <v>4</v>
      </c>
      <c r="G25" s="83">
        <v>19</v>
      </c>
      <c r="H25" s="96">
        <f t="shared" si="4"/>
        <v>83</v>
      </c>
      <c r="I25" s="83">
        <v>1</v>
      </c>
      <c r="J25" s="96">
        <f t="shared" si="2"/>
        <v>100</v>
      </c>
    </row>
    <row r="26" spans="1:10" x14ac:dyDescent="0.2">
      <c r="A26" s="7" t="s">
        <v>374</v>
      </c>
      <c r="B26" s="83">
        <v>8</v>
      </c>
      <c r="C26" s="83">
        <v>0</v>
      </c>
      <c r="D26" s="96">
        <f t="shared" si="3"/>
        <v>8</v>
      </c>
      <c r="E26" s="83">
        <v>70</v>
      </c>
      <c r="F26" s="83">
        <v>4</v>
      </c>
      <c r="G26" s="83">
        <v>17</v>
      </c>
      <c r="H26" s="96">
        <f t="shared" si="4"/>
        <v>91</v>
      </c>
      <c r="I26" s="83">
        <v>1</v>
      </c>
      <c r="J26" s="96">
        <f t="shared" si="2"/>
        <v>100</v>
      </c>
    </row>
    <row r="27" spans="1:10" x14ac:dyDescent="0.2">
      <c r="A27" s="7" t="s">
        <v>375</v>
      </c>
      <c r="B27" s="83">
        <v>8</v>
      </c>
      <c r="C27" s="83">
        <v>0</v>
      </c>
      <c r="D27" s="96">
        <f t="shared" si="3"/>
        <v>8</v>
      </c>
      <c r="E27" s="83">
        <v>62</v>
      </c>
      <c r="F27" s="83">
        <v>7</v>
      </c>
      <c r="G27" s="83">
        <v>22</v>
      </c>
      <c r="H27" s="96">
        <f t="shared" si="4"/>
        <v>91</v>
      </c>
      <c r="I27" s="83">
        <v>2</v>
      </c>
      <c r="J27" s="96">
        <f t="shared" si="2"/>
        <v>101</v>
      </c>
    </row>
    <row r="28" spans="1:10" x14ac:dyDescent="0.2">
      <c r="A28" s="7" t="s">
        <v>376</v>
      </c>
      <c r="B28" s="83">
        <v>7</v>
      </c>
      <c r="C28" s="83">
        <v>0</v>
      </c>
      <c r="D28" s="96">
        <f t="shared" si="3"/>
        <v>7</v>
      </c>
      <c r="E28" s="83">
        <v>61</v>
      </c>
      <c r="F28" s="83">
        <v>7</v>
      </c>
      <c r="G28" s="83">
        <v>23</v>
      </c>
      <c r="H28" s="96">
        <f t="shared" si="4"/>
        <v>91</v>
      </c>
      <c r="I28" s="83">
        <v>1</v>
      </c>
      <c r="J28" s="96">
        <f t="shared" si="2"/>
        <v>99</v>
      </c>
    </row>
    <row r="29" spans="1:10" x14ac:dyDescent="0.2">
      <c r="A29" s="7" t="s">
        <v>377</v>
      </c>
      <c r="B29" s="84">
        <v>8.3000000000000007</v>
      </c>
      <c r="C29" s="85">
        <v>0</v>
      </c>
      <c r="D29" s="86">
        <f t="shared" si="3"/>
        <v>8.3000000000000007</v>
      </c>
      <c r="E29" s="86">
        <v>60.1</v>
      </c>
      <c r="F29" s="85">
        <v>4.9000000000000004</v>
      </c>
      <c r="G29" s="85">
        <v>26</v>
      </c>
      <c r="H29" s="86">
        <f t="shared" si="4"/>
        <v>91</v>
      </c>
      <c r="I29" s="84">
        <v>0.7</v>
      </c>
      <c r="J29" s="96">
        <f t="shared" si="2"/>
        <v>100</v>
      </c>
    </row>
    <row r="30" spans="1:10" x14ac:dyDescent="0.2">
      <c r="A30" s="7" t="s">
        <v>378</v>
      </c>
      <c r="B30" s="84">
        <v>10.7</v>
      </c>
      <c r="C30" s="85">
        <v>0</v>
      </c>
      <c r="D30" s="86">
        <f>B30+C30</f>
        <v>10.7</v>
      </c>
      <c r="E30" s="86">
        <v>57.6</v>
      </c>
      <c r="F30" s="85">
        <v>4.4000000000000004</v>
      </c>
      <c r="G30" s="85">
        <v>26.4</v>
      </c>
      <c r="H30" s="86">
        <f>E30+F30+G30</f>
        <v>88.4</v>
      </c>
      <c r="I30" s="84">
        <v>0.9</v>
      </c>
      <c r="J30" s="96">
        <f t="shared" si="2"/>
        <v>100.00000000000001</v>
      </c>
    </row>
    <row r="31" spans="1:10" x14ac:dyDescent="0.2">
      <c r="A31" s="7" t="s">
        <v>418</v>
      </c>
      <c r="B31" s="84">
        <v>11.63051412525914</v>
      </c>
      <c r="C31" s="85">
        <v>3.0819782914284035</v>
      </c>
      <c r="D31" s="86">
        <f>B31+C31</f>
        <v>14.712492416687542</v>
      </c>
      <c r="E31" s="86">
        <v>51.559894473993971</v>
      </c>
      <c r="F31" s="85">
        <v>3.9546301323798536</v>
      </c>
      <c r="G31" s="85">
        <v>26.996911479972731</v>
      </c>
      <c r="H31" s="86">
        <f>E31+F31+G31</f>
        <v>82.511436086346549</v>
      </c>
      <c r="I31" s="84">
        <v>2.7760713535350878</v>
      </c>
      <c r="J31" s="96">
        <f t="shared" si="2"/>
        <v>99.999999856569175</v>
      </c>
    </row>
    <row r="32" spans="1:10" x14ac:dyDescent="0.2">
      <c r="A32" s="7" t="s">
        <v>419</v>
      </c>
      <c r="B32" s="84">
        <v>14.0662609258041</v>
      </c>
      <c r="C32" s="85">
        <v>4.2438908653137606</v>
      </c>
      <c r="D32" s="86">
        <f>B32+C32</f>
        <v>18.31015179111786</v>
      </c>
      <c r="E32" s="86">
        <v>50.404456915094919</v>
      </c>
      <c r="F32" s="85">
        <v>0.65458748556380975</v>
      </c>
      <c r="G32" s="85">
        <v>25.658434150778685</v>
      </c>
      <c r="H32" s="86">
        <f>E32+F32+G32</f>
        <v>76.717478551437409</v>
      </c>
      <c r="I32" s="84">
        <v>4.9723696574447294</v>
      </c>
      <c r="J32" s="96">
        <f t="shared" si="2"/>
        <v>100</v>
      </c>
    </row>
    <row r="33" spans="1:10" x14ac:dyDescent="0.2">
      <c r="A33" s="7" t="s">
        <v>379</v>
      </c>
      <c r="B33" s="84">
        <v>11.424674253266147</v>
      </c>
      <c r="C33" s="85">
        <v>2.4030248734525537</v>
      </c>
      <c r="D33" s="86">
        <f>B33+C33</f>
        <v>13.8276991267187</v>
      </c>
      <c r="E33" s="86">
        <v>48.99455147251782</v>
      </c>
      <c r="F33" s="85">
        <v>2.9191825021793645</v>
      </c>
      <c r="G33" s="85">
        <v>29.333631016549415</v>
      </c>
      <c r="H33" s="86">
        <f>E33+F33+G33</f>
        <v>81.247364991246599</v>
      </c>
      <c r="I33" s="84">
        <v>4.9249358820346973</v>
      </c>
      <c r="J33" s="96">
        <f t="shared" si="2"/>
        <v>100</v>
      </c>
    </row>
    <row r="34" spans="1:10" ht="35.25" customHeight="1" x14ac:dyDescent="0.2">
      <c r="A34" s="7" t="s">
        <v>380</v>
      </c>
      <c r="B34" s="84">
        <v>3.6</v>
      </c>
      <c r="C34" s="85">
        <v>20.8</v>
      </c>
      <c r="D34" s="86">
        <f>B34+C34</f>
        <v>24.400000000000002</v>
      </c>
      <c r="E34" s="86">
        <v>57.2</v>
      </c>
      <c r="F34" s="85">
        <v>12.5</v>
      </c>
      <c r="G34" s="85">
        <v>5.2</v>
      </c>
      <c r="H34" s="86">
        <f>E34+F34+G34</f>
        <v>74.900000000000006</v>
      </c>
      <c r="I34" s="84">
        <v>0.7</v>
      </c>
      <c r="J34" s="96">
        <f t="shared" si="2"/>
        <v>100.00000000000001</v>
      </c>
    </row>
    <row r="35" spans="1:10" x14ac:dyDescent="0.2">
      <c r="A35" s="7" t="s">
        <v>420</v>
      </c>
      <c r="B35" s="84">
        <v>11.00901185943207</v>
      </c>
      <c r="C35" s="85">
        <v>26.671996478997766</v>
      </c>
      <c r="D35" s="86">
        <v>37.681008338429841</v>
      </c>
      <c r="E35" s="86">
        <v>44.816786867604364</v>
      </c>
      <c r="F35" s="85">
        <v>5.5275661535350116</v>
      </c>
      <c r="G35" s="85">
        <v>9.8490688172543521</v>
      </c>
      <c r="H35" s="86">
        <v>60.193421838393725</v>
      </c>
      <c r="I35" s="84">
        <v>2.1255698231764373</v>
      </c>
      <c r="J35" s="96">
        <f t="shared" si="2"/>
        <v>100</v>
      </c>
    </row>
    <row r="36" spans="1:10" ht="36.75" customHeight="1" x14ac:dyDescent="0.2">
      <c r="A36" s="7" t="s">
        <v>381</v>
      </c>
      <c r="B36" s="83">
        <v>7</v>
      </c>
      <c r="C36" s="83">
        <v>0</v>
      </c>
      <c r="D36" s="96">
        <f t="shared" ref="D36:D42" si="5">B36+C36</f>
        <v>7</v>
      </c>
      <c r="E36" s="83">
        <v>62</v>
      </c>
      <c r="F36" s="83">
        <v>15</v>
      </c>
      <c r="G36" s="83">
        <v>15</v>
      </c>
      <c r="H36" s="96">
        <f t="shared" ref="H36:H41" si="6">E36+F36+G36</f>
        <v>92</v>
      </c>
      <c r="I36" s="83">
        <v>1</v>
      </c>
      <c r="J36" s="96">
        <f t="shared" si="2"/>
        <v>100</v>
      </c>
    </row>
    <row r="37" spans="1:10" x14ac:dyDescent="0.2">
      <c r="A37" s="7" t="s">
        <v>382</v>
      </c>
      <c r="B37" s="83">
        <v>6</v>
      </c>
      <c r="C37" s="83">
        <v>0</v>
      </c>
      <c r="D37" s="96">
        <f t="shared" si="5"/>
        <v>6</v>
      </c>
      <c r="E37" s="83">
        <v>57</v>
      </c>
      <c r="F37" s="83">
        <v>17</v>
      </c>
      <c r="G37" s="83">
        <v>17</v>
      </c>
      <c r="H37" s="96">
        <f t="shared" si="6"/>
        <v>91</v>
      </c>
      <c r="I37" s="83">
        <v>3</v>
      </c>
      <c r="J37" s="96">
        <f t="shared" si="2"/>
        <v>100</v>
      </c>
    </row>
    <row r="38" spans="1:10" x14ac:dyDescent="0.2">
      <c r="A38" s="7" t="s">
        <v>383</v>
      </c>
      <c r="B38" s="53">
        <v>4</v>
      </c>
      <c r="C38" s="87">
        <v>0</v>
      </c>
      <c r="D38" s="86">
        <f t="shared" si="5"/>
        <v>4</v>
      </c>
      <c r="E38" s="86">
        <v>56.3</v>
      </c>
      <c r="F38" s="87">
        <v>17.100000000000001</v>
      </c>
      <c r="G38" s="87">
        <v>20.8</v>
      </c>
      <c r="H38" s="49">
        <f t="shared" si="6"/>
        <v>94.2</v>
      </c>
      <c r="I38" s="84">
        <v>1.8</v>
      </c>
      <c r="J38" s="96">
        <f t="shared" si="2"/>
        <v>100</v>
      </c>
    </row>
    <row r="39" spans="1:10" x14ac:dyDescent="0.2">
      <c r="A39" s="7" t="s">
        <v>384</v>
      </c>
      <c r="B39" s="53">
        <v>4.9000000000000004</v>
      </c>
      <c r="C39" s="87">
        <v>0</v>
      </c>
      <c r="D39" s="86">
        <f t="shared" si="5"/>
        <v>4.9000000000000004</v>
      </c>
      <c r="E39" s="86">
        <v>60.5</v>
      </c>
      <c r="F39" s="87">
        <v>17.899999999999999</v>
      </c>
      <c r="G39" s="87">
        <v>14.4</v>
      </c>
      <c r="H39" s="49">
        <f t="shared" si="6"/>
        <v>92.800000000000011</v>
      </c>
      <c r="I39" s="84">
        <v>2.2999999999999998</v>
      </c>
      <c r="J39" s="96">
        <f t="shared" si="2"/>
        <v>100.00000000000001</v>
      </c>
    </row>
    <row r="40" spans="1:10" x14ac:dyDescent="0.2">
      <c r="A40" s="7" t="s">
        <v>421</v>
      </c>
      <c r="B40" s="53">
        <v>9.1282066307253231</v>
      </c>
      <c r="C40" s="87">
        <v>2.238065344981583</v>
      </c>
      <c r="D40" s="86">
        <f t="shared" si="5"/>
        <v>11.366271975706907</v>
      </c>
      <c r="E40" s="86">
        <v>55.594739621817766</v>
      </c>
      <c r="F40" s="87">
        <v>18.295533633922027</v>
      </c>
      <c r="G40" s="87">
        <v>12.477396002503379</v>
      </c>
      <c r="H40" s="49">
        <f t="shared" si="6"/>
        <v>86.367669258243183</v>
      </c>
      <c r="I40" s="84">
        <v>2.2660587660499285</v>
      </c>
      <c r="J40" s="96">
        <f t="shared" si="2"/>
        <v>100.00000000000001</v>
      </c>
    </row>
    <row r="41" spans="1:10" x14ac:dyDescent="0.2">
      <c r="A41" s="7" t="s">
        <v>422</v>
      </c>
      <c r="B41" s="53">
        <v>17.083620736689451</v>
      </c>
      <c r="C41" s="87">
        <v>3.2866143963768675</v>
      </c>
      <c r="D41" s="86">
        <f t="shared" si="5"/>
        <v>20.370235133066316</v>
      </c>
      <c r="E41" s="86">
        <v>49.629910533044978</v>
      </c>
      <c r="F41" s="87">
        <v>8.4652543730234697</v>
      </c>
      <c r="G41" s="87">
        <v>11.802694211781489</v>
      </c>
      <c r="H41" s="49">
        <f t="shared" si="6"/>
        <v>69.897859117849933</v>
      </c>
      <c r="I41" s="84">
        <v>9.7319057490837508</v>
      </c>
      <c r="J41" s="96">
        <f t="shared" si="2"/>
        <v>100</v>
      </c>
    </row>
    <row r="42" spans="1:10" x14ac:dyDescent="0.2">
      <c r="A42" s="7" t="s">
        <v>385</v>
      </c>
      <c r="B42" s="53">
        <v>10.745369719741282</v>
      </c>
      <c r="C42" s="87">
        <v>2.9578814050056526</v>
      </c>
      <c r="D42" s="86">
        <f t="shared" si="5"/>
        <v>13.703251124746934</v>
      </c>
      <c r="E42" s="86">
        <v>46.756987337422615</v>
      </c>
      <c r="F42" s="87">
        <v>25.42882988793551</v>
      </c>
      <c r="G42" s="87">
        <v>4.9384532388922393</v>
      </c>
      <c r="H42" s="49">
        <f>E42+F42+G42</f>
        <v>77.124270464250358</v>
      </c>
      <c r="I42" s="84">
        <v>9.1724795606745282</v>
      </c>
      <c r="J42" s="96">
        <f t="shared" si="2"/>
        <v>100.00000114967182</v>
      </c>
    </row>
  </sheetData>
  <pageMargins left="0.7" right="0.7" top="0.75" bottom="0.75" header="0.3" footer="0.3"/>
  <pageSetup paperSize="9"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15"/>
  <sheetViews>
    <sheetView workbookViewId="0">
      <selection activeCell="B29" sqref="B29"/>
    </sheetView>
  </sheetViews>
  <sheetFormatPr defaultRowHeight="15" x14ac:dyDescent="0.2"/>
  <cols>
    <col min="1" max="1" width="44.44140625" style="10" customWidth="1"/>
    <col min="2" max="5" width="12.33203125" style="18" customWidth="1"/>
    <col min="6" max="16384" width="8.88671875" style="10"/>
  </cols>
  <sheetData>
    <row r="1" spans="1:6" s="5" customFormat="1" ht="15.75" x14ac:dyDescent="0.25">
      <c r="A1" s="1" t="s">
        <v>441</v>
      </c>
      <c r="B1" s="68"/>
      <c r="C1" s="69"/>
      <c r="D1" s="70"/>
      <c r="E1" s="68"/>
    </row>
    <row r="2" spans="1:6" s="5" customFormat="1" ht="15.75" x14ac:dyDescent="0.25">
      <c r="A2" s="5" t="s">
        <v>40</v>
      </c>
      <c r="B2" s="68"/>
      <c r="C2" s="69"/>
      <c r="D2" s="70"/>
      <c r="E2" s="68"/>
    </row>
    <row r="3" spans="1:6" s="18" customFormat="1" ht="15.75" x14ac:dyDescent="0.25">
      <c r="A3" s="94" t="s">
        <v>355</v>
      </c>
      <c r="B3" s="10" t="s">
        <v>45</v>
      </c>
      <c r="C3" s="10" t="s">
        <v>50</v>
      </c>
      <c r="D3" s="10" t="s">
        <v>51</v>
      </c>
      <c r="E3" s="10" t="s">
        <v>53</v>
      </c>
      <c r="F3" s="6" t="s">
        <v>14</v>
      </c>
    </row>
    <row r="4" spans="1:6" x14ac:dyDescent="0.2">
      <c r="A4" s="10" t="s">
        <v>399</v>
      </c>
      <c r="B4" s="88">
        <v>0.73465517241379297</v>
      </c>
      <c r="C4" s="88">
        <v>291.86948967327112</v>
      </c>
      <c r="D4" s="88">
        <v>11.648362327631785</v>
      </c>
      <c r="E4" s="88">
        <v>0</v>
      </c>
      <c r="F4" s="13">
        <f t="shared" ref="F4:F12" si="0">B4+C4+D4+E4</f>
        <v>304.2525071733167</v>
      </c>
    </row>
    <row r="5" spans="1:6" x14ac:dyDescent="0.2">
      <c r="A5" s="10" t="s">
        <v>400</v>
      </c>
      <c r="B5" s="88">
        <v>4.0605228331499479</v>
      </c>
      <c r="C5" s="88">
        <v>748.11264592251825</v>
      </c>
      <c r="D5" s="88">
        <v>368.27625826230184</v>
      </c>
      <c r="E5" s="88">
        <v>0</v>
      </c>
      <c r="F5" s="13">
        <f t="shared" si="0"/>
        <v>1120.44942701797</v>
      </c>
    </row>
    <row r="6" spans="1:6" x14ac:dyDescent="0.2">
      <c r="A6" s="10" t="s">
        <v>401</v>
      </c>
      <c r="B6" s="88">
        <v>0.41260000000000002</v>
      </c>
      <c r="C6" s="88">
        <v>36.005540136502923</v>
      </c>
      <c r="D6" s="88">
        <v>90.348876249675925</v>
      </c>
      <c r="E6" s="88">
        <v>0</v>
      </c>
      <c r="F6" s="13">
        <f t="shared" si="0"/>
        <v>126.76701638617885</v>
      </c>
    </row>
    <row r="7" spans="1:6" ht="16.5" customHeight="1" x14ac:dyDescent="0.2">
      <c r="A7" s="10" t="s">
        <v>402</v>
      </c>
      <c r="B7" s="88">
        <v>16.182600234771332</v>
      </c>
      <c r="C7" s="88">
        <v>1126.2198285206252</v>
      </c>
      <c r="D7" s="88">
        <v>103.78644848385326</v>
      </c>
      <c r="E7" s="88">
        <v>0</v>
      </c>
      <c r="F7" s="13">
        <f t="shared" si="0"/>
        <v>1246.1888772392499</v>
      </c>
    </row>
    <row r="8" spans="1:6" x14ac:dyDescent="0.2">
      <c r="A8" s="10" t="s">
        <v>403</v>
      </c>
      <c r="B8" s="88">
        <v>2160.8788356596529</v>
      </c>
      <c r="C8" s="88">
        <v>223.01639550561052</v>
      </c>
      <c r="D8" s="88">
        <v>137.18700343874775</v>
      </c>
      <c r="E8" s="88">
        <v>165.22866980685265</v>
      </c>
      <c r="F8" s="13">
        <f t="shared" si="0"/>
        <v>2686.3109044108642</v>
      </c>
    </row>
    <row r="9" spans="1:6" x14ac:dyDescent="0.2">
      <c r="A9" s="10" t="s">
        <v>404</v>
      </c>
      <c r="B9" s="88">
        <v>89.276387290049882</v>
      </c>
      <c r="C9" s="88">
        <v>165.22555284275873</v>
      </c>
      <c r="D9" s="88">
        <v>146.80755781126595</v>
      </c>
      <c r="E9" s="88">
        <v>703.48089214727804</v>
      </c>
      <c r="F9" s="13">
        <f t="shared" si="0"/>
        <v>1104.7903900913525</v>
      </c>
    </row>
    <row r="10" spans="1:6" x14ac:dyDescent="0.2">
      <c r="A10" s="10" t="s">
        <v>405</v>
      </c>
      <c r="B10" s="88">
        <v>13.02074616043055</v>
      </c>
      <c r="C10" s="88">
        <v>9116.383705074235</v>
      </c>
      <c r="D10" s="88">
        <v>273.93320351345392</v>
      </c>
      <c r="E10" s="88">
        <v>0</v>
      </c>
      <c r="F10" s="13">
        <f t="shared" si="0"/>
        <v>9403.3376547481203</v>
      </c>
    </row>
    <row r="11" spans="1:6" x14ac:dyDescent="0.2">
      <c r="A11" s="10" t="s">
        <v>406</v>
      </c>
      <c r="B11" s="88">
        <v>30.999731142246752</v>
      </c>
      <c r="C11" s="88">
        <v>1102.0852897042096</v>
      </c>
      <c r="D11" s="88">
        <v>7619.8885090069771</v>
      </c>
      <c r="E11" s="88">
        <v>0.50791047437024406</v>
      </c>
      <c r="F11" s="13">
        <f t="shared" si="0"/>
        <v>8753.4814403278033</v>
      </c>
    </row>
    <row r="12" spans="1:6" x14ac:dyDescent="0.2">
      <c r="A12" s="10" t="s">
        <v>407</v>
      </c>
      <c r="B12" s="88">
        <v>72.791562137314074</v>
      </c>
      <c r="C12" s="88">
        <v>1074.200312147472</v>
      </c>
      <c r="D12" s="88">
        <v>295.63268051888178</v>
      </c>
      <c r="E12" s="88">
        <v>0.41203470189409602</v>
      </c>
      <c r="F12" s="13">
        <f t="shared" si="0"/>
        <v>1443.0365895055618</v>
      </c>
    </row>
    <row r="13" spans="1:6" ht="33" customHeight="1" x14ac:dyDescent="0.2">
      <c r="A13" s="10" t="s">
        <v>408</v>
      </c>
      <c r="B13" s="88">
        <f>SUM(B4:B12)</f>
        <v>2388.357640630029</v>
      </c>
      <c r="C13" s="88">
        <f>SUM(C4:C12)</f>
        <v>13883.118759527204</v>
      </c>
      <c r="D13" s="88">
        <f>SUM(D4:D12)</f>
        <v>9047.5088996127888</v>
      </c>
      <c r="E13" s="88">
        <f>SUM(E4:E12)</f>
        <v>869.62950713039493</v>
      </c>
      <c r="F13" s="95">
        <f>SUM(F4:F12)</f>
        <v>26188.614806900416</v>
      </c>
    </row>
    <row r="14" spans="1:6" ht="33" customHeight="1" x14ac:dyDescent="0.2">
      <c r="A14" s="10" t="s">
        <v>409</v>
      </c>
      <c r="B14" s="88">
        <v>43.083217760429307</v>
      </c>
      <c r="C14" s="88">
        <v>167.49808213648248</v>
      </c>
      <c r="D14" s="20">
        <v>62.590939021165468</v>
      </c>
      <c r="E14" s="89">
        <v>0.32956379933489188</v>
      </c>
      <c r="F14" s="13">
        <f>F15-F13</f>
        <v>273.50180271741556</v>
      </c>
    </row>
    <row r="15" spans="1:6" ht="31.5" customHeight="1" x14ac:dyDescent="0.2">
      <c r="A15" s="10" t="s">
        <v>412</v>
      </c>
      <c r="B15" s="64">
        <f>B13+B14</f>
        <v>2431.4408583904583</v>
      </c>
      <c r="C15" s="64">
        <f>C13+C14</f>
        <v>14050.616841663687</v>
      </c>
      <c r="D15" s="64">
        <f>D13+D14</f>
        <v>9110.0998386339543</v>
      </c>
      <c r="E15" s="64">
        <f>E14+E13</f>
        <v>869.95907092972982</v>
      </c>
      <c r="F15" s="64">
        <f>B15+C15+D15+E15</f>
        <v>26462.116609617831</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8"/>
  <sheetViews>
    <sheetView workbookViewId="0">
      <pane ySplit="4" topLeftCell="A5" activePane="bottomLeft" state="frozen"/>
      <selection activeCell="B29" sqref="B29"/>
      <selection pane="bottomLeft" activeCell="B29" sqref="B29"/>
    </sheetView>
  </sheetViews>
  <sheetFormatPr defaultRowHeight="15" x14ac:dyDescent="0.2"/>
  <cols>
    <col min="1" max="1" width="16.6640625" style="10" customWidth="1"/>
    <col min="2" max="2" width="13.109375" style="10" customWidth="1"/>
    <col min="3" max="4" width="13.6640625" style="10" customWidth="1"/>
    <col min="5" max="5" width="21" style="10" customWidth="1"/>
    <col min="6" max="6" width="24.33203125" style="10" customWidth="1"/>
    <col min="7" max="7" width="18.88671875" style="10" customWidth="1"/>
    <col min="8" max="8" width="14.44140625" style="10" customWidth="1"/>
    <col min="9" max="16384" width="8.88671875" style="10"/>
  </cols>
  <sheetData>
    <row r="1" spans="1:6" s="5" customFormat="1" ht="15.75" x14ac:dyDescent="0.25">
      <c r="A1" s="1" t="s">
        <v>425</v>
      </c>
      <c r="B1" s="2"/>
      <c r="C1" s="3"/>
      <c r="D1" s="4"/>
      <c r="E1" s="4"/>
      <c r="F1" s="2"/>
    </row>
    <row r="2" spans="1:6" s="5" customFormat="1" ht="15.75" x14ac:dyDescent="0.25">
      <c r="A2" s="2" t="s">
        <v>5</v>
      </c>
      <c r="B2" s="2"/>
      <c r="C2" s="3"/>
      <c r="D2" s="4"/>
      <c r="E2" s="4"/>
      <c r="F2" s="2"/>
    </row>
    <row r="3" spans="1:6" s="5" customFormat="1" ht="15.75" x14ac:dyDescent="0.25">
      <c r="A3" s="5" t="s">
        <v>40</v>
      </c>
      <c r="B3" s="2"/>
      <c r="C3" s="3"/>
      <c r="D3" s="4"/>
      <c r="E3" s="4"/>
      <c r="F3" s="2"/>
    </row>
    <row r="4" spans="1:6" ht="31.5" x14ac:dyDescent="0.25">
      <c r="A4" s="94" t="s">
        <v>6</v>
      </c>
      <c r="B4" s="94" t="s">
        <v>41</v>
      </c>
      <c r="C4" s="6" t="s">
        <v>42</v>
      </c>
      <c r="D4" s="6" t="s">
        <v>43</v>
      </c>
    </row>
    <row r="5" spans="1:6" x14ac:dyDescent="0.2">
      <c r="A5" s="7">
        <v>1990</v>
      </c>
      <c r="B5" s="11">
        <v>9861.4</v>
      </c>
      <c r="C5" s="11">
        <v>438.4</v>
      </c>
      <c r="D5" s="15">
        <f>SUM(Table1[[#This Row],[Terminal (thousands)]:[Transit (thousands)]])</f>
        <v>10299.799999999999</v>
      </c>
    </row>
    <row r="6" spans="1:6" x14ac:dyDescent="0.2">
      <c r="A6" s="7">
        <v>1991</v>
      </c>
      <c r="B6" s="11">
        <v>9570.5</v>
      </c>
      <c r="C6" s="11">
        <v>331.8</v>
      </c>
      <c r="D6" s="15">
        <f>SUM(Table1[[#This Row],[Terminal (thousands)]:[Transit (thousands)]])</f>
        <v>9902.2999999999993</v>
      </c>
    </row>
    <row r="7" spans="1:6" x14ac:dyDescent="0.2">
      <c r="A7" s="7">
        <v>1992</v>
      </c>
      <c r="B7" s="11">
        <v>10382.799999999999</v>
      </c>
      <c r="C7" s="11">
        <v>372.2</v>
      </c>
      <c r="D7" s="15">
        <f>SUM(Table1[[#This Row],[Terminal (thousands)]:[Transit (thousands)]])</f>
        <v>10755</v>
      </c>
    </row>
    <row r="8" spans="1:6" x14ac:dyDescent="0.2">
      <c r="A8" s="8">
        <v>1993</v>
      </c>
      <c r="B8" s="11">
        <v>11120.8</v>
      </c>
      <c r="C8" s="11">
        <v>444.6</v>
      </c>
      <c r="D8" s="15">
        <f>SUM(Table1[[#This Row],[Terminal (thousands)]:[Transit (thousands)]])</f>
        <v>11565.4</v>
      </c>
    </row>
    <row r="9" spans="1:6" x14ac:dyDescent="0.2">
      <c r="A9" s="7">
        <v>1994</v>
      </c>
      <c r="B9" s="11">
        <v>11863.9</v>
      </c>
      <c r="C9" s="11">
        <v>359.2</v>
      </c>
      <c r="D9" s="15">
        <f>SUM(Table1[[#This Row],[Terminal (thousands)]:[Transit (thousands)]])</f>
        <v>12223.1</v>
      </c>
    </row>
    <row r="10" spans="1:6" x14ac:dyDescent="0.2">
      <c r="A10" s="7">
        <v>1995</v>
      </c>
      <c r="B10" s="11">
        <v>12391.7</v>
      </c>
      <c r="C10" s="11">
        <v>321.89999999999998</v>
      </c>
      <c r="D10" s="15">
        <f>SUM(Table1[[#This Row],[Terminal (thousands)]:[Transit (thousands)]])</f>
        <v>12713.6</v>
      </c>
    </row>
    <row r="11" spans="1:6" x14ac:dyDescent="0.2">
      <c r="A11" s="30">
        <v>1996</v>
      </c>
      <c r="B11" s="11">
        <v>13257.8</v>
      </c>
      <c r="C11" s="11">
        <v>303.3</v>
      </c>
      <c r="D11" s="15">
        <f>SUM(Table1[[#This Row],[Terminal (thousands)]:[Transit (thousands)]])</f>
        <v>13561.099999999999</v>
      </c>
    </row>
    <row r="12" spans="1:6" x14ac:dyDescent="0.2">
      <c r="A12" s="30">
        <v>1997</v>
      </c>
      <c r="B12" s="11">
        <f>14429.2+L12</f>
        <v>14429.2</v>
      </c>
      <c r="C12" s="11">
        <v>246.7</v>
      </c>
      <c r="D12" s="15">
        <f>SUM(Table1[[#This Row],[Terminal (thousands)]:[Transit (thousands)]])</f>
        <v>14675.900000000001</v>
      </c>
    </row>
    <row r="13" spans="1:6" x14ac:dyDescent="0.2">
      <c r="A13" s="30">
        <v>1998</v>
      </c>
      <c r="B13" s="11">
        <v>15248.227000000001</v>
      </c>
      <c r="C13" s="12">
        <v>210.76599999999999</v>
      </c>
      <c r="D13" s="15">
        <f>SUM(Table1[[#This Row],[Terminal (thousands)]:[Transit (thousands)]])</f>
        <v>15458.993</v>
      </c>
    </row>
    <row r="14" spans="1:6" x14ac:dyDescent="0.2">
      <c r="A14" s="30">
        <v>1999</v>
      </c>
      <c r="B14" s="11">
        <v>15988.466</v>
      </c>
      <c r="C14" s="12">
        <v>155.244</v>
      </c>
      <c r="D14" s="15">
        <f>SUM(Table1[[#This Row],[Terminal (thousands)]:[Transit (thousands)]])</f>
        <v>16143.710000000001</v>
      </c>
    </row>
    <row r="15" spans="1:6" x14ac:dyDescent="0.2">
      <c r="A15" s="30">
        <v>2000</v>
      </c>
      <c r="B15" s="11">
        <v>16786.939999999999</v>
      </c>
      <c r="C15" s="12">
        <v>117.387</v>
      </c>
      <c r="D15" s="15">
        <f>SUM(Table1[[#This Row],[Terminal (thousands)]:[Transit (thousands)]])</f>
        <v>16904.326999999997</v>
      </c>
    </row>
    <row r="16" spans="1:6" x14ac:dyDescent="0.2">
      <c r="A16" s="30">
        <v>2001</v>
      </c>
      <c r="B16" s="11">
        <v>18080.702000000001</v>
      </c>
      <c r="C16" s="12">
        <v>131.214</v>
      </c>
      <c r="D16" s="15">
        <f>SUM(Table1[[#This Row],[Terminal (thousands)]:[Transit (thousands)]])</f>
        <v>18211.916000000001</v>
      </c>
    </row>
    <row r="17" spans="1:4" x14ac:dyDescent="0.2">
      <c r="A17" s="30">
        <v>2002</v>
      </c>
      <c r="B17" s="13">
        <v>19783</v>
      </c>
      <c r="C17" s="14">
        <v>106.893</v>
      </c>
      <c r="D17" s="15">
        <f>SUM(Table1[[#This Row],[Terminal (thousands)]:[Transit (thousands)]])</f>
        <v>19889.893</v>
      </c>
    </row>
    <row r="18" spans="1:4" x14ac:dyDescent="0.2">
      <c r="A18" s="30">
        <v>2003</v>
      </c>
      <c r="B18" s="13">
        <v>21083.645000000004</v>
      </c>
      <c r="C18" s="14">
        <v>70.876999999999995</v>
      </c>
      <c r="D18" s="15">
        <f>SUM(Table1[[#This Row],[Terminal (thousands)]:[Transit (thousands)]])</f>
        <v>21154.522000000004</v>
      </c>
    </row>
    <row r="19" spans="1:4" x14ac:dyDescent="0.2">
      <c r="A19" s="30">
        <v>2004</v>
      </c>
      <c r="B19" s="13">
        <v>22554.745999999999</v>
      </c>
      <c r="C19" s="14">
        <v>102.255</v>
      </c>
      <c r="D19" s="15">
        <f>SUM(Table1[[#This Row],[Terminal (thousands)]:[Transit (thousands)]])</f>
        <v>22657.001</v>
      </c>
    </row>
    <row r="20" spans="1:4" x14ac:dyDescent="0.2">
      <c r="A20" s="30">
        <v>2005</v>
      </c>
      <c r="B20" s="13">
        <v>23795.280999999999</v>
      </c>
      <c r="C20" s="14">
        <v>91</v>
      </c>
      <c r="D20" s="15">
        <f>SUM(Table1[[#This Row],[Terminal (thousands)]:[Transit (thousands)]])</f>
        <v>23886.280999999999</v>
      </c>
    </row>
    <row r="21" spans="1:4" x14ac:dyDescent="0.2">
      <c r="A21" s="30">
        <v>2006</v>
      </c>
      <c r="B21" s="13">
        <v>24436.938999999998</v>
      </c>
      <c r="C21" s="14">
        <v>85.616</v>
      </c>
      <c r="D21" s="15">
        <f>SUM(Table1[[#This Row],[Terminal (thousands)]:[Transit (thousands)]])</f>
        <v>24522.555</v>
      </c>
    </row>
    <row r="22" spans="1:4" x14ac:dyDescent="0.2">
      <c r="A22" s="30">
        <v>2007</v>
      </c>
      <c r="B22" s="13">
        <v>25132.359</v>
      </c>
      <c r="C22" s="14">
        <v>109.202</v>
      </c>
      <c r="D22" s="15">
        <f>SUM(Table1[[#This Row],[Terminal (thousands)]:[Transit (thousands)]])</f>
        <v>25241.561000000002</v>
      </c>
    </row>
    <row r="23" spans="1:4" x14ac:dyDescent="0.2">
      <c r="A23" s="30">
        <v>2008</v>
      </c>
      <c r="B23" s="13">
        <v>24348.159000000003</v>
      </c>
      <c r="C23" s="14">
        <v>85.179000000000002</v>
      </c>
      <c r="D23" s="15">
        <f>SUM(Table1[[#This Row],[Terminal (thousands)]:[Transit (thousands)]])</f>
        <v>24433.338000000003</v>
      </c>
    </row>
    <row r="24" spans="1:4" x14ac:dyDescent="0.2">
      <c r="A24" s="30">
        <v>2009</v>
      </c>
      <c r="B24" s="13">
        <v>22493</v>
      </c>
      <c r="C24" s="14">
        <v>43</v>
      </c>
      <c r="D24" s="15">
        <f>SUM(Table1[[#This Row],[Terminal (thousands)]:[Transit (thousands)]])</f>
        <v>22536</v>
      </c>
    </row>
    <row r="25" spans="1:4" x14ac:dyDescent="0.2">
      <c r="A25" s="30">
        <v>2010</v>
      </c>
      <c r="B25" s="13">
        <v>20905</v>
      </c>
      <c r="C25" s="14">
        <v>50</v>
      </c>
      <c r="D25" s="15">
        <f>SUM(Table1[[#This Row],[Terminal (thousands)]:[Transit (thousands)]])</f>
        <v>20955</v>
      </c>
    </row>
    <row r="26" spans="1:4" x14ac:dyDescent="0.2">
      <c r="A26" s="30">
        <v>2011</v>
      </c>
      <c r="B26" s="13">
        <v>22065</v>
      </c>
      <c r="C26" s="14">
        <v>46</v>
      </c>
      <c r="D26" s="15">
        <f>SUM(Table1[[#This Row],[Terminal (thousands)]:[Transit (thousands)]])</f>
        <v>22111</v>
      </c>
    </row>
    <row r="27" spans="1:4" x14ac:dyDescent="0.2">
      <c r="A27" s="30">
        <v>2012</v>
      </c>
      <c r="B27" s="13">
        <v>22207</v>
      </c>
      <c r="C27" s="14">
        <v>29</v>
      </c>
      <c r="D27" s="15">
        <f>SUM(Table1[[#This Row],[Terminal (thousands)]:[Transit (thousands)]])</f>
        <v>22236</v>
      </c>
    </row>
    <row r="28" spans="1:4" x14ac:dyDescent="0.2">
      <c r="A28" s="30">
        <v>2013</v>
      </c>
      <c r="B28" s="13">
        <v>23251</v>
      </c>
      <c r="C28" s="10">
        <v>25</v>
      </c>
      <c r="D28" s="15">
        <f>SUM(Table1[[#This Row],[Terminal (thousands)]:[Transit (thousands)]])</f>
        <v>23276</v>
      </c>
    </row>
    <row r="29" spans="1:4" x14ac:dyDescent="0.2">
      <c r="A29" s="30">
        <v>2014</v>
      </c>
      <c r="B29" s="13">
        <v>24076</v>
      </c>
      <c r="C29" s="10">
        <v>27</v>
      </c>
      <c r="D29" s="15">
        <f>SUM(Table1[[#This Row],[Terminal (thousands)]:[Transit (thousands)]])</f>
        <v>24103</v>
      </c>
    </row>
    <row r="30" spans="1:4" x14ac:dyDescent="0.2">
      <c r="A30" s="30">
        <v>2015</v>
      </c>
      <c r="B30" s="13">
        <v>25509</v>
      </c>
      <c r="C30" s="10">
        <v>26</v>
      </c>
      <c r="D30" s="15">
        <f>SUM(Table1[[#This Row],[Terminal (thousands)]:[Transit (thousands)]])</f>
        <v>25535</v>
      </c>
    </row>
    <row r="31" spans="1:4" x14ac:dyDescent="0.2">
      <c r="A31" s="30">
        <v>2016</v>
      </c>
      <c r="B31" s="13">
        <v>26923</v>
      </c>
      <c r="C31" s="10">
        <v>21</v>
      </c>
      <c r="D31" s="15">
        <f>SUM(Table1[[#This Row],[Terminal (thousands)]:[Transit (thousands)]])</f>
        <v>26944</v>
      </c>
    </row>
    <row r="32" spans="1:4" x14ac:dyDescent="0.2">
      <c r="A32" s="30">
        <v>2017</v>
      </c>
      <c r="B32" s="13">
        <v>28831</v>
      </c>
      <c r="C32" s="10">
        <v>21</v>
      </c>
      <c r="D32" s="15">
        <f>SUM(Table1[[#This Row],[Terminal (thousands)]:[Transit (thousands)]])</f>
        <v>28852</v>
      </c>
    </row>
    <row r="33" spans="1:4" x14ac:dyDescent="0.2">
      <c r="A33" s="30">
        <v>2018</v>
      </c>
      <c r="B33" s="13">
        <v>29444</v>
      </c>
      <c r="C33" s="10">
        <v>23</v>
      </c>
      <c r="D33" s="15">
        <f>SUM(Table1[[#This Row],[Terminal (thousands)]:[Transit (thousands)]])</f>
        <v>29467</v>
      </c>
    </row>
    <row r="34" spans="1:4" x14ac:dyDescent="0.2">
      <c r="A34" s="30">
        <v>2019</v>
      </c>
      <c r="B34" s="13">
        <v>28877</v>
      </c>
      <c r="C34" s="10">
        <v>23</v>
      </c>
      <c r="D34" s="15">
        <f>SUM(Table1[[#This Row],[Terminal (thousands)]:[Transit (thousands)]])</f>
        <v>28900</v>
      </c>
    </row>
    <row r="35" spans="1:4" x14ac:dyDescent="0.2">
      <c r="A35" s="30">
        <v>2020</v>
      </c>
      <c r="B35" s="13">
        <v>7039</v>
      </c>
      <c r="C35" s="10">
        <v>17</v>
      </c>
      <c r="D35" s="15">
        <f>SUM(Table1[[#This Row],[Terminal (thousands)]:[Transit (thousands)]])</f>
        <v>7056</v>
      </c>
    </row>
    <row r="36" spans="1:4" x14ac:dyDescent="0.2">
      <c r="A36" s="30">
        <v>2021</v>
      </c>
      <c r="B36" s="13">
        <v>7000</v>
      </c>
      <c r="C36" s="10">
        <v>22</v>
      </c>
      <c r="D36" s="15">
        <f>SUM(Table1[[#This Row],[Terminal (thousands)]:[Transit (thousands)]])</f>
        <v>7022</v>
      </c>
    </row>
    <row r="38" spans="1:4" x14ac:dyDescent="0.2">
      <c r="B38" s="116"/>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L51"/>
  <sheetViews>
    <sheetView zoomScaleNormal="100" workbookViewId="0">
      <pane xSplit="1" topLeftCell="M1" activePane="topRight" state="frozen"/>
      <selection activeCell="B29" sqref="B29"/>
      <selection pane="topRight" activeCell="B29" sqref="B29"/>
    </sheetView>
  </sheetViews>
  <sheetFormatPr defaultRowHeight="15" x14ac:dyDescent="0.2"/>
  <cols>
    <col min="1" max="1" width="27.5546875" style="10" customWidth="1"/>
    <col min="2" max="3" width="6.33203125" style="10" customWidth="1"/>
    <col min="4" max="32" width="7.77734375" style="10" customWidth="1"/>
    <col min="33" max="16384" width="8.88671875" style="10"/>
  </cols>
  <sheetData>
    <row r="1" spans="1:33" ht="15.75" x14ac:dyDescent="0.25">
      <c r="A1" s="1" t="s">
        <v>426</v>
      </c>
    </row>
    <row r="2" spans="1:33" x14ac:dyDescent="0.2">
      <c r="A2" s="2" t="s">
        <v>5</v>
      </c>
    </row>
    <row r="3" spans="1:33" x14ac:dyDescent="0.2">
      <c r="A3" s="5" t="s">
        <v>40</v>
      </c>
    </row>
    <row r="4" spans="1:33" ht="15.75" x14ac:dyDescent="0.25">
      <c r="A4" s="114" t="s">
        <v>355</v>
      </c>
      <c r="B4" s="115" t="s">
        <v>423</v>
      </c>
      <c r="C4" s="115" t="s">
        <v>322</v>
      </c>
      <c r="D4" s="115" t="s">
        <v>323</v>
      </c>
      <c r="E4" s="115" t="s">
        <v>264</v>
      </c>
      <c r="F4" s="115" t="s">
        <v>265</v>
      </c>
      <c r="G4" s="115" t="s">
        <v>266</v>
      </c>
      <c r="H4" s="115" t="s">
        <v>180</v>
      </c>
      <c r="I4" s="115" t="s">
        <v>181</v>
      </c>
      <c r="J4" s="115" t="s">
        <v>182</v>
      </c>
      <c r="K4" s="115" t="s">
        <v>183</v>
      </c>
      <c r="L4" s="115" t="s">
        <v>123</v>
      </c>
      <c r="M4" s="115" t="s">
        <v>124</v>
      </c>
      <c r="N4" s="115" t="s">
        <v>184</v>
      </c>
      <c r="O4" s="115" t="s">
        <v>125</v>
      </c>
      <c r="P4" s="115" t="s">
        <v>126</v>
      </c>
      <c r="Q4" s="115" t="s">
        <v>127</v>
      </c>
      <c r="R4" s="115" t="s">
        <v>128</v>
      </c>
      <c r="S4" s="115" t="s">
        <v>129</v>
      </c>
      <c r="T4" s="115" t="s">
        <v>130</v>
      </c>
      <c r="U4" s="115" t="s">
        <v>131</v>
      </c>
      <c r="V4" s="115" t="s">
        <v>132</v>
      </c>
      <c r="W4" s="115" t="s">
        <v>133</v>
      </c>
      <c r="X4" s="115" t="s">
        <v>134</v>
      </c>
      <c r="Y4" s="115" t="s">
        <v>135</v>
      </c>
      <c r="Z4" s="115" t="s">
        <v>136</v>
      </c>
      <c r="AA4" s="115" t="s">
        <v>137</v>
      </c>
      <c r="AB4" s="115" t="s">
        <v>138</v>
      </c>
      <c r="AC4" s="115" t="s">
        <v>139</v>
      </c>
      <c r="AD4" s="115" t="s">
        <v>140</v>
      </c>
      <c r="AE4" s="115" t="s">
        <v>141</v>
      </c>
      <c r="AF4" s="115" t="s">
        <v>142</v>
      </c>
      <c r="AG4" s="115" t="s">
        <v>444</v>
      </c>
    </row>
    <row r="5" spans="1:33" x14ac:dyDescent="0.2">
      <c r="A5" s="10" t="s">
        <v>45</v>
      </c>
      <c r="B5" s="73">
        <v>1947.2</v>
      </c>
      <c r="C5" s="73">
        <v>2020</v>
      </c>
      <c r="D5" s="73">
        <v>2153.5</v>
      </c>
      <c r="E5" s="73">
        <v>2289.9</v>
      </c>
      <c r="F5" s="73">
        <v>2162.6999999999998</v>
      </c>
      <c r="G5" s="73">
        <v>2243</v>
      </c>
      <c r="H5" s="73">
        <v>2376.8000000000002</v>
      </c>
      <c r="I5" s="73">
        <v>2568.6</v>
      </c>
      <c r="J5" s="73">
        <v>2651.9949999999999</v>
      </c>
      <c r="K5" s="73">
        <v>2455.7849999999999</v>
      </c>
      <c r="L5" s="73">
        <v>2454.1170000000002</v>
      </c>
      <c r="M5" s="73">
        <v>2525.029</v>
      </c>
      <c r="N5" s="73">
        <v>2549.3330000000001</v>
      </c>
      <c r="O5" s="73">
        <v>2507.8780000000002</v>
      </c>
      <c r="P5" s="73">
        <v>2633.808</v>
      </c>
      <c r="Q5" s="73">
        <v>2851.7840000000001</v>
      </c>
      <c r="R5" s="73">
        <v>3162.6239999999998</v>
      </c>
      <c r="S5" s="73">
        <v>3411.14</v>
      </c>
      <c r="T5" s="73">
        <v>3290.2359999999999</v>
      </c>
      <c r="U5" s="73">
        <v>2984</v>
      </c>
      <c r="V5" s="73">
        <v>2763</v>
      </c>
      <c r="W5" s="73">
        <v>3083</v>
      </c>
      <c r="X5" s="73">
        <v>3329</v>
      </c>
      <c r="Y5" s="73">
        <v>3440</v>
      </c>
      <c r="Z5" s="73">
        <v>3723</v>
      </c>
      <c r="AA5" s="73">
        <v>3469</v>
      </c>
      <c r="AB5" s="73">
        <v>2955</v>
      </c>
      <c r="AC5" s="73">
        <v>3090</v>
      </c>
      <c r="AD5" s="73">
        <v>3056</v>
      </c>
      <c r="AE5" s="73">
        <v>2913</v>
      </c>
      <c r="AF5" s="73">
        <v>994</v>
      </c>
      <c r="AG5" s="73">
        <v>1076</v>
      </c>
    </row>
    <row r="6" spans="1:33" x14ac:dyDescent="0.2">
      <c r="A6" s="10" t="s">
        <v>46</v>
      </c>
      <c r="B6" s="73" t="s">
        <v>36</v>
      </c>
      <c r="C6" s="73" t="s">
        <v>36</v>
      </c>
      <c r="D6" s="73" t="s">
        <v>36</v>
      </c>
      <c r="E6" s="73" t="s">
        <v>36</v>
      </c>
      <c r="F6" s="73" t="s">
        <v>36</v>
      </c>
      <c r="G6" s="73" t="s">
        <v>36</v>
      </c>
      <c r="H6" s="73" t="s">
        <v>36</v>
      </c>
      <c r="I6" s="73" t="s">
        <v>36</v>
      </c>
      <c r="J6" s="73">
        <v>8.9659999999999993</v>
      </c>
      <c r="K6" s="73">
        <v>7.18</v>
      </c>
      <c r="L6" s="73">
        <v>7.5910000000000002</v>
      </c>
      <c r="M6" s="73">
        <v>8.5090000000000003</v>
      </c>
      <c r="N6" s="73">
        <v>8.2850000000000001</v>
      </c>
      <c r="O6" s="73">
        <v>8.3179999999999996</v>
      </c>
      <c r="P6" s="73">
        <v>8.7810000000000006</v>
      </c>
      <c r="Q6" s="73">
        <v>9.4540000000000006</v>
      </c>
      <c r="R6" s="73">
        <v>9.8079999999999998</v>
      </c>
      <c r="S6" s="73">
        <v>10.414999999999999</v>
      </c>
      <c r="T6" s="73">
        <v>10.705</v>
      </c>
      <c r="U6" s="73">
        <v>10</v>
      </c>
      <c r="V6" s="73">
        <v>10</v>
      </c>
      <c r="W6" s="73">
        <v>10</v>
      </c>
      <c r="X6" s="73">
        <v>11</v>
      </c>
      <c r="Y6" s="73">
        <v>9</v>
      </c>
      <c r="Z6" s="73">
        <v>11</v>
      </c>
      <c r="AA6" s="73">
        <v>11</v>
      </c>
      <c r="AB6" s="73">
        <v>13</v>
      </c>
      <c r="AC6" s="73">
        <v>15</v>
      </c>
      <c r="AD6" s="73">
        <v>15</v>
      </c>
      <c r="AE6" s="73">
        <v>15</v>
      </c>
      <c r="AF6" s="73">
        <v>6</v>
      </c>
      <c r="AG6" s="73">
        <v>10</v>
      </c>
    </row>
    <row r="7" spans="1:33" x14ac:dyDescent="0.2">
      <c r="A7" s="10" t="s">
        <v>47</v>
      </c>
      <c r="B7" s="73">
        <v>32.299999999999997</v>
      </c>
      <c r="C7" s="73">
        <v>31</v>
      </c>
      <c r="D7" s="73">
        <v>32.799999999999997</v>
      </c>
      <c r="E7" s="73">
        <v>34.6</v>
      </c>
      <c r="F7" s="73">
        <v>36.9</v>
      </c>
      <c r="G7" s="73">
        <v>38.9</v>
      </c>
      <c r="H7" s="73">
        <v>37.5</v>
      </c>
      <c r="I7" s="73">
        <v>37</v>
      </c>
      <c r="J7" s="73">
        <v>36.293999999999997</v>
      </c>
      <c r="K7" s="73">
        <v>34.555</v>
      </c>
      <c r="L7" s="73">
        <v>33.555999999999997</v>
      </c>
      <c r="M7" s="73">
        <v>34.152000000000001</v>
      </c>
      <c r="N7" s="73">
        <v>31.533999999999999</v>
      </c>
      <c r="O7" s="73">
        <v>31.914000000000001</v>
      </c>
      <c r="P7" s="73">
        <v>29.710999999999999</v>
      </c>
      <c r="Q7" s="73">
        <v>31.247</v>
      </c>
      <c r="R7" s="73">
        <v>33.433</v>
      </c>
      <c r="S7" s="73">
        <v>34.991999999999997</v>
      </c>
      <c r="T7" s="73">
        <v>33.594999999999999</v>
      </c>
      <c r="U7" s="73">
        <v>33</v>
      </c>
      <c r="V7" s="73">
        <v>30</v>
      </c>
      <c r="W7" s="73">
        <v>34</v>
      </c>
      <c r="X7" s="73">
        <v>31</v>
      </c>
      <c r="Y7" s="73">
        <v>31</v>
      </c>
      <c r="Z7" s="73">
        <v>31</v>
      </c>
      <c r="AA7" s="73">
        <v>32</v>
      </c>
      <c r="AB7" s="73">
        <v>32</v>
      </c>
      <c r="AC7" s="73">
        <v>33</v>
      </c>
      <c r="AD7" s="73">
        <v>35</v>
      </c>
      <c r="AE7" s="73">
        <v>35</v>
      </c>
      <c r="AF7" s="73">
        <v>13</v>
      </c>
      <c r="AG7" s="73">
        <v>20</v>
      </c>
    </row>
    <row r="8" spans="1:33" x14ac:dyDescent="0.2">
      <c r="A8" s="10" t="s">
        <v>48</v>
      </c>
      <c r="B8" s="73" t="s">
        <v>36</v>
      </c>
      <c r="C8" s="73" t="s">
        <v>36</v>
      </c>
      <c r="D8" s="73" t="s">
        <v>36</v>
      </c>
      <c r="E8" s="73" t="s">
        <v>36</v>
      </c>
      <c r="F8" s="73" t="s">
        <v>36</v>
      </c>
      <c r="G8" s="73" t="s">
        <v>36</v>
      </c>
      <c r="H8" s="73" t="s">
        <v>36</v>
      </c>
      <c r="I8" s="73">
        <v>8.6999999999999993</v>
      </c>
      <c r="J8" s="73">
        <v>9.1370000000000005</v>
      </c>
      <c r="K8" s="73">
        <v>8.0690000000000008</v>
      </c>
      <c r="L8" s="73">
        <v>7.556</v>
      </c>
      <c r="M8" s="73">
        <v>8.0370000000000008</v>
      </c>
      <c r="N8" s="73">
        <v>8.1929999999999996</v>
      </c>
      <c r="O8" s="73">
        <v>8.2680000000000007</v>
      </c>
      <c r="P8" s="73">
        <v>8.3979999999999997</v>
      </c>
      <c r="Q8" s="73">
        <v>8.7810000000000006</v>
      </c>
      <c r="R8" s="73">
        <v>8.9280000000000008</v>
      </c>
      <c r="S8" s="73">
        <v>8.9009999999999998</v>
      </c>
      <c r="T8" s="73">
        <v>9.09</v>
      </c>
      <c r="U8" s="73">
        <v>9</v>
      </c>
      <c r="V8" s="73">
        <v>9</v>
      </c>
      <c r="W8" s="73">
        <v>9</v>
      </c>
      <c r="X8" s="73">
        <v>9</v>
      </c>
      <c r="Y8" s="73">
        <v>9</v>
      </c>
      <c r="Z8" s="73">
        <v>9</v>
      </c>
      <c r="AA8" s="73">
        <v>8</v>
      </c>
      <c r="AB8" s="73">
        <v>8</v>
      </c>
      <c r="AC8" s="73">
        <v>9</v>
      </c>
      <c r="AD8" s="73">
        <v>8</v>
      </c>
      <c r="AE8" s="73">
        <v>8</v>
      </c>
      <c r="AF8" s="73">
        <v>2</v>
      </c>
      <c r="AG8" s="73">
        <v>3</v>
      </c>
    </row>
    <row r="9" spans="1:33" x14ac:dyDescent="0.2">
      <c r="A9" s="10" t="s">
        <v>49</v>
      </c>
      <c r="B9" s="73">
        <v>5.2</v>
      </c>
      <c r="C9" s="73">
        <v>9.3000000000000007</v>
      </c>
      <c r="D9" s="73">
        <v>13</v>
      </c>
      <c r="E9" s="73">
        <v>14.5</v>
      </c>
      <c r="F9" s="73">
        <v>14.4</v>
      </c>
      <c r="G9" s="73">
        <v>14.4</v>
      </c>
      <c r="H9" s="73">
        <v>13.4</v>
      </c>
      <c r="I9" s="73">
        <v>15.8</v>
      </c>
      <c r="J9" s="73">
        <v>8.7370000000000001</v>
      </c>
      <c r="K9" s="73">
        <v>30.39</v>
      </c>
      <c r="L9" s="73">
        <v>49.192</v>
      </c>
      <c r="M9" s="73">
        <v>49.164999999999999</v>
      </c>
      <c r="N9" s="73">
        <v>45.323</v>
      </c>
      <c r="O9" s="73">
        <v>51.734000000000002</v>
      </c>
      <c r="P9" s="73">
        <v>50.844999999999999</v>
      </c>
      <c r="Q9" s="73">
        <v>48.624000000000002</v>
      </c>
      <c r="R9" s="73">
        <v>51.496000000000002</v>
      </c>
      <c r="S9" s="73">
        <v>65.418999999999997</v>
      </c>
      <c r="T9" s="73">
        <v>60.929000000000002</v>
      </c>
      <c r="U9" s="73">
        <v>72</v>
      </c>
      <c r="V9" s="73">
        <v>70</v>
      </c>
      <c r="W9" s="73">
        <v>62</v>
      </c>
      <c r="X9" s="73">
        <v>55</v>
      </c>
      <c r="Y9" s="73">
        <v>28</v>
      </c>
      <c r="Z9" s="73">
        <v>22</v>
      </c>
      <c r="AA9" s="73">
        <v>22</v>
      </c>
      <c r="AB9" s="73">
        <v>38</v>
      </c>
      <c r="AC9" s="73">
        <v>21</v>
      </c>
      <c r="AD9" s="73">
        <v>21</v>
      </c>
      <c r="AE9" s="73">
        <v>21</v>
      </c>
      <c r="AF9" s="73">
        <v>9</v>
      </c>
      <c r="AG9" s="73">
        <v>20</v>
      </c>
    </row>
    <row r="10" spans="1:33" x14ac:dyDescent="0.2">
      <c r="A10" s="10" t="s">
        <v>50</v>
      </c>
      <c r="B10" s="73">
        <v>2492.1</v>
      </c>
      <c r="C10" s="73">
        <v>2339.5</v>
      </c>
      <c r="D10" s="73">
        <v>2538.6</v>
      </c>
      <c r="E10" s="73">
        <v>2708.6</v>
      </c>
      <c r="F10" s="73">
        <v>2997.3</v>
      </c>
      <c r="G10" s="73">
        <v>3275.5</v>
      </c>
      <c r="H10" s="73">
        <v>3809.8</v>
      </c>
      <c r="I10" s="73">
        <v>4161.3</v>
      </c>
      <c r="J10" s="73">
        <v>4544.9920000000002</v>
      </c>
      <c r="K10" s="73">
        <v>5090.357</v>
      </c>
      <c r="L10" s="73">
        <v>5493.509</v>
      </c>
      <c r="M10" s="73">
        <v>6038.3410000000003</v>
      </c>
      <c r="N10" s="73">
        <v>6911.152</v>
      </c>
      <c r="O10" s="73">
        <v>7476.357</v>
      </c>
      <c r="P10" s="73">
        <v>7992.4830000000002</v>
      </c>
      <c r="Q10" s="73">
        <v>8448.6039999999994</v>
      </c>
      <c r="R10" s="73">
        <v>8606.6509999999998</v>
      </c>
      <c r="S10" s="73">
        <v>9037.2000000000007</v>
      </c>
      <c r="T10" s="73">
        <v>8992.1779999999999</v>
      </c>
      <c r="U10" s="73">
        <v>9043</v>
      </c>
      <c r="V10" s="73">
        <v>8594</v>
      </c>
      <c r="W10" s="73">
        <v>9384</v>
      </c>
      <c r="X10" s="73">
        <v>9194</v>
      </c>
      <c r="Y10" s="73">
        <v>9775</v>
      </c>
      <c r="Z10" s="73">
        <v>10159</v>
      </c>
      <c r="AA10" s="73">
        <v>11113</v>
      </c>
      <c r="AB10" s="73">
        <v>12348</v>
      </c>
      <c r="AC10" s="73">
        <v>13409</v>
      </c>
      <c r="AD10" s="73">
        <v>14292</v>
      </c>
      <c r="AE10" s="73">
        <v>14734</v>
      </c>
      <c r="AF10" s="73">
        <v>3474</v>
      </c>
      <c r="AG10" s="73">
        <v>3024</v>
      </c>
    </row>
    <row r="11" spans="1:33" x14ac:dyDescent="0.2">
      <c r="A11" s="10" t="s">
        <v>51</v>
      </c>
      <c r="B11" s="73">
        <v>4285.3</v>
      </c>
      <c r="C11" s="73">
        <v>4154</v>
      </c>
      <c r="D11" s="73">
        <v>4669</v>
      </c>
      <c r="E11" s="73">
        <v>5013.6000000000004</v>
      </c>
      <c r="F11" s="73">
        <v>5456.3</v>
      </c>
      <c r="G11" s="73">
        <v>5422.6</v>
      </c>
      <c r="H11" s="73">
        <v>5472.4</v>
      </c>
      <c r="I11" s="73">
        <v>6011.8</v>
      </c>
      <c r="J11" s="73">
        <v>6480.8990000000003</v>
      </c>
      <c r="K11" s="73">
        <v>6759.3990000000003</v>
      </c>
      <c r="L11" s="73">
        <v>6919.9889999999996</v>
      </c>
      <c r="M11" s="73">
        <v>7242.6959999999999</v>
      </c>
      <c r="N11" s="73">
        <v>7768.5730000000003</v>
      </c>
      <c r="O11" s="73">
        <v>8115.4759999999997</v>
      </c>
      <c r="P11" s="73">
        <v>8557.0869999999995</v>
      </c>
      <c r="Q11" s="73">
        <v>8775.3549999999996</v>
      </c>
      <c r="R11" s="73">
        <v>8820.4619999999995</v>
      </c>
      <c r="S11" s="73">
        <v>8726.0869999999995</v>
      </c>
      <c r="T11" s="73">
        <v>8135.26</v>
      </c>
      <c r="U11" s="73">
        <v>7213</v>
      </c>
      <c r="V11" s="73">
        <v>6522</v>
      </c>
      <c r="W11" s="73">
        <v>6858</v>
      </c>
      <c r="X11" s="73">
        <v>7150</v>
      </c>
      <c r="Y11" s="73">
        <v>7358</v>
      </c>
      <c r="Z11" s="73">
        <v>7709</v>
      </c>
      <c r="AA11" s="73">
        <v>8710</v>
      </c>
      <c r="AB11" s="73">
        <v>9324</v>
      </c>
      <c r="AC11" s="73">
        <v>9895</v>
      </c>
      <c r="AD11" s="73">
        <v>9653</v>
      </c>
      <c r="AE11" s="73">
        <v>8843</v>
      </c>
      <c r="AF11" s="73">
        <v>1945</v>
      </c>
      <c r="AG11" s="73">
        <v>2071</v>
      </c>
    </row>
    <row r="12" spans="1:33" x14ac:dyDescent="0.2">
      <c r="A12" s="10" t="s">
        <v>52</v>
      </c>
      <c r="B12" s="73">
        <v>216.4</v>
      </c>
      <c r="C12" s="73">
        <v>199.2</v>
      </c>
      <c r="D12" s="73">
        <v>213.1</v>
      </c>
      <c r="E12" s="73">
        <v>226.7</v>
      </c>
      <c r="F12" s="73">
        <v>261.39999999999998</v>
      </c>
      <c r="G12" s="73">
        <v>271.5</v>
      </c>
      <c r="H12" s="73">
        <v>285.39999999999998</v>
      </c>
      <c r="I12" s="73">
        <v>379.3</v>
      </c>
      <c r="J12" s="73">
        <v>323.661</v>
      </c>
      <c r="K12" s="73">
        <v>331.85899999999998</v>
      </c>
      <c r="L12" s="73">
        <v>904.83699999999999</v>
      </c>
      <c r="M12" s="73">
        <v>1231.837</v>
      </c>
      <c r="N12" s="73">
        <v>1486.384</v>
      </c>
      <c r="O12" s="73">
        <v>1854.4839999999999</v>
      </c>
      <c r="P12" s="73">
        <v>2158.9670000000001</v>
      </c>
      <c r="Q12" s="73">
        <v>2404.654</v>
      </c>
      <c r="R12" s="73">
        <v>2394.9279999999999</v>
      </c>
      <c r="S12" s="73">
        <v>2420.7089999999998</v>
      </c>
      <c r="T12" s="73">
        <v>2414.0189999999998</v>
      </c>
      <c r="U12" s="73">
        <v>1817</v>
      </c>
      <c r="V12" s="73">
        <v>1660</v>
      </c>
      <c r="W12" s="73">
        <v>1296</v>
      </c>
      <c r="X12" s="73">
        <v>1067</v>
      </c>
      <c r="Y12" s="73">
        <v>1145</v>
      </c>
      <c r="Z12" s="73">
        <v>912</v>
      </c>
      <c r="AA12" s="73">
        <v>610</v>
      </c>
      <c r="AB12" s="73">
        <v>672</v>
      </c>
      <c r="AC12" s="73">
        <v>696</v>
      </c>
      <c r="AD12" s="73">
        <v>681</v>
      </c>
      <c r="AE12" s="73">
        <v>639</v>
      </c>
      <c r="AF12" s="73">
        <v>91</v>
      </c>
      <c r="AG12" s="73">
        <v>78</v>
      </c>
    </row>
    <row r="13" spans="1:33" x14ac:dyDescent="0.2">
      <c r="A13" s="10" t="s">
        <v>53</v>
      </c>
      <c r="B13" s="73">
        <v>21.1</v>
      </c>
      <c r="C13" s="73">
        <v>20.100000000000001</v>
      </c>
      <c r="D13" s="73">
        <v>18.399999999999999</v>
      </c>
      <c r="E13" s="73">
        <v>18</v>
      </c>
      <c r="F13" s="73">
        <v>18.8</v>
      </c>
      <c r="G13" s="73">
        <v>19</v>
      </c>
      <c r="H13" s="73">
        <v>19.5</v>
      </c>
      <c r="I13" s="73">
        <v>19.5</v>
      </c>
      <c r="J13" s="73">
        <v>21.024000000000001</v>
      </c>
      <c r="K13" s="73">
        <v>20.439</v>
      </c>
      <c r="L13" s="73">
        <v>336.70100000000002</v>
      </c>
      <c r="M13" s="73">
        <v>342.79</v>
      </c>
      <c r="N13" s="73">
        <v>363.41500000000002</v>
      </c>
      <c r="O13" s="73">
        <v>434.64400000000001</v>
      </c>
      <c r="P13" s="73">
        <v>520.31899999999996</v>
      </c>
      <c r="Q13" s="73">
        <v>588.77300000000002</v>
      </c>
      <c r="R13" s="73">
        <v>670.89400000000001</v>
      </c>
      <c r="S13" s="73">
        <v>697.48</v>
      </c>
      <c r="T13" s="73">
        <v>670.75199999999995</v>
      </c>
      <c r="U13" s="73">
        <v>583</v>
      </c>
      <c r="V13" s="73">
        <v>528</v>
      </c>
      <c r="W13" s="73">
        <v>579</v>
      </c>
      <c r="X13" s="73">
        <v>602</v>
      </c>
      <c r="Y13" s="73">
        <v>607</v>
      </c>
      <c r="Z13" s="73">
        <v>611</v>
      </c>
      <c r="AA13" s="73">
        <v>668</v>
      </c>
      <c r="AB13" s="73">
        <v>782</v>
      </c>
      <c r="AC13" s="73">
        <v>874</v>
      </c>
      <c r="AD13" s="73">
        <v>893</v>
      </c>
      <c r="AE13" s="73">
        <v>938</v>
      </c>
      <c r="AF13" s="73">
        <v>240</v>
      </c>
      <c r="AG13" s="73">
        <v>357</v>
      </c>
    </row>
    <row r="14" spans="1:33" x14ac:dyDescent="0.2">
      <c r="A14" s="10" t="s">
        <v>54</v>
      </c>
      <c r="B14" s="73">
        <v>105.7</v>
      </c>
      <c r="C14" s="73">
        <v>102.4</v>
      </c>
      <c r="D14" s="73">
        <v>105</v>
      </c>
      <c r="E14" s="73">
        <v>97</v>
      </c>
      <c r="F14" s="73">
        <v>92.4</v>
      </c>
      <c r="G14" s="73">
        <v>92.4</v>
      </c>
      <c r="H14" s="73">
        <v>92.2</v>
      </c>
      <c r="I14" s="73">
        <v>88.7</v>
      </c>
      <c r="J14" s="73">
        <v>83.46</v>
      </c>
      <c r="K14" s="73">
        <v>81.001000000000005</v>
      </c>
      <c r="L14" s="73">
        <v>19.731000000000002</v>
      </c>
      <c r="M14" s="73">
        <v>19.545000000000002</v>
      </c>
      <c r="N14" s="73">
        <v>20.669</v>
      </c>
      <c r="O14" s="73">
        <v>21.422000000000001</v>
      </c>
      <c r="P14" s="73">
        <v>21.303000000000001</v>
      </c>
      <c r="Q14" s="73">
        <v>21.652000000000001</v>
      </c>
      <c r="R14" s="73">
        <v>26.218</v>
      </c>
      <c r="S14" s="73">
        <v>28.405999999999999</v>
      </c>
      <c r="T14" s="73">
        <v>29.135999999999999</v>
      </c>
      <c r="U14" s="73">
        <v>26</v>
      </c>
      <c r="V14" s="73">
        <v>25</v>
      </c>
      <c r="W14" s="73">
        <v>26</v>
      </c>
      <c r="X14" s="73">
        <v>21</v>
      </c>
      <c r="Y14" s="73">
        <v>26</v>
      </c>
      <c r="Z14" s="73">
        <v>27</v>
      </c>
      <c r="AA14" s="73">
        <v>29</v>
      </c>
      <c r="AB14" s="73">
        <v>28</v>
      </c>
      <c r="AC14" s="73">
        <v>32</v>
      </c>
      <c r="AD14" s="73">
        <v>33</v>
      </c>
      <c r="AE14" s="73">
        <v>35</v>
      </c>
      <c r="AF14" s="73">
        <v>9</v>
      </c>
      <c r="AG14" s="73">
        <v>13</v>
      </c>
    </row>
    <row r="15" spans="1:33" x14ac:dyDescent="0.2">
      <c r="A15" s="10" t="s">
        <v>55</v>
      </c>
      <c r="B15" s="73">
        <v>12.7</v>
      </c>
      <c r="C15" s="73">
        <v>10.7</v>
      </c>
      <c r="D15" s="73">
        <v>4.9000000000000004</v>
      </c>
      <c r="E15" s="73">
        <v>4.4000000000000004</v>
      </c>
      <c r="F15" s="73">
        <v>4.4000000000000004</v>
      </c>
      <c r="G15" s="73">
        <v>4.4000000000000004</v>
      </c>
      <c r="H15" s="73">
        <v>4.4000000000000004</v>
      </c>
      <c r="I15" s="73">
        <v>4.2</v>
      </c>
      <c r="J15" s="73">
        <v>4.0289999999999999</v>
      </c>
      <c r="K15" s="73">
        <v>4.2389999999999999</v>
      </c>
      <c r="L15" s="73">
        <v>85.215999999999994</v>
      </c>
      <c r="M15" s="73">
        <v>86.795000000000002</v>
      </c>
      <c r="N15" s="73">
        <v>98.313999999999993</v>
      </c>
      <c r="O15" s="73">
        <v>102.71599999999999</v>
      </c>
      <c r="P15" s="73">
        <v>102.023</v>
      </c>
      <c r="Q15" s="73">
        <v>103.74</v>
      </c>
      <c r="R15" s="73">
        <v>116.837</v>
      </c>
      <c r="S15" s="73">
        <v>131.90299999999999</v>
      </c>
      <c r="T15" s="73">
        <v>137.61600000000001</v>
      </c>
      <c r="U15" s="73">
        <v>138</v>
      </c>
      <c r="V15" s="73">
        <v>129</v>
      </c>
      <c r="W15" s="73">
        <v>134</v>
      </c>
      <c r="X15" s="73">
        <v>132</v>
      </c>
      <c r="Y15" s="73">
        <v>150</v>
      </c>
      <c r="Z15" s="73">
        <v>151</v>
      </c>
      <c r="AA15" s="73">
        <v>150</v>
      </c>
      <c r="AB15" s="73">
        <v>153</v>
      </c>
      <c r="AC15" s="73">
        <v>164</v>
      </c>
      <c r="AD15" s="73">
        <v>170</v>
      </c>
      <c r="AE15" s="73">
        <v>162</v>
      </c>
      <c r="AF15" s="73">
        <v>55</v>
      </c>
      <c r="AG15" s="73">
        <v>76</v>
      </c>
    </row>
    <row r="16" spans="1:33" x14ac:dyDescent="0.2">
      <c r="A16" s="10" t="s">
        <v>56</v>
      </c>
      <c r="B16" s="73">
        <v>94.8</v>
      </c>
      <c r="C16" s="73">
        <v>35</v>
      </c>
      <c r="D16" s="73">
        <v>11.1</v>
      </c>
      <c r="E16" s="73">
        <v>9.9</v>
      </c>
      <c r="F16" s="73">
        <v>135.4</v>
      </c>
      <c r="G16" s="73">
        <v>312.60000000000002</v>
      </c>
      <c r="H16" s="73">
        <v>521.79999999999995</v>
      </c>
      <c r="I16" s="73">
        <v>567.29999999999995</v>
      </c>
      <c r="J16" s="73">
        <v>558.21400000000006</v>
      </c>
      <c r="K16" s="73">
        <v>702.35500000000002</v>
      </c>
      <c r="L16" s="73">
        <v>2.48</v>
      </c>
      <c r="M16" s="73">
        <v>1.9710000000000001</v>
      </c>
      <c r="N16" s="73">
        <v>2.0680000000000001</v>
      </c>
      <c r="O16" s="73">
        <v>2.056</v>
      </c>
      <c r="P16" s="73">
        <v>2.3370000000000002</v>
      </c>
      <c r="Q16" s="73">
        <v>4.0350000000000001</v>
      </c>
      <c r="R16" s="73">
        <v>4.4379999999999997</v>
      </c>
      <c r="S16" s="73">
        <v>5.0590000000000002</v>
      </c>
      <c r="T16" s="73">
        <v>4.8540000000000001</v>
      </c>
      <c r="U16" s="73">
        <v>5</v>
      </c>
      <c r="V16" s="73">
        <v>5</v>
      </c>
      <c r="W16" s="73">
        <v>5</v>
      </c>
      <c r="X16" s="73">
        <v>5</v>
      </c>
      <c r="Y16" s="73">
        <v>4</v>
      </c>
      <c r="Z16" s="73">
        <v>4</v>
      </c>
      <c r="AA16" s="73">
        <v>4</v>
      </c>
      <c r="AB16" s="73">
        <v>4</v>
      </c>
      <c r="AC16" s="73">
        <v>4</v>
      </c>
      <c r="AD16" s="73">
        <v>4</v>
      </c>
      <c r="AE16" s="73">
        <v>3</v>
      </c>
      <c r="AF16" s="73">
        <v>1</v>
      </c>
      <c r="AG16" s="73">
        <v>2</v>
      </c>
    </row>
    <row r="17" spans="1:33" x14ac:dyDescent="0.2">
      <c r="A17" s="10" t="s">
        <v>57</v>
      </c>
      <c r="B17" s="73">
        <v>12.9</v>
      </c>
      <c r="C17" s="73">
        <v>14.6</v>
      </c>
      <c r="D17" s="73">
        <v>14.1</v>
      </c>
      <c r="E17" s="73">
        <v>13.1</v>
      </c>
      <c r="F17" s="73">
        <v>12.3</v>
      </c>
      <c r="G17" s="73">
        <v>14.5</v>
      </c>
      <c r="H17" s="73">
        <v>78.7</v>
      </c>
      <c r="I17" s="73">
        <v>102.2</v>
      </c>
      <c r="J17" s="73">
        <v>104.297</v>
      </c>
      <c r="K17" s="73">
        <v>93.096000000000004</v>
      </c>
      <c r="L17" s="73">
        <v>240.36099999999999</v>
      </c>
      <c r="M17" s="73">
        <v>246.636</v>
      </c>
      <c r="N17" s="73">
        <v>246.18700000000001</v>
      </c>
      <c r="O17" s="73">
        <v>229.55799999999999</v>
      </c>
      <c r="P17" s="73">
        <v>228.84299999999999</v>
      </c>
      <c r="Q17" s="73">
        <v>239.249</v>
      </c>
      <c r="R17" s="73">
        <v>255.14699999999999</v>
      </c>
      <c r="S17" s="73">
        <v>252.89400000000001</v>
      </c>
      <c r="T17" s="73">
        <v>243.041</v>
      </c>
      <c r="U17" s="73">
        <v>270</v>
      </c>
      <c r="V17" s="73">
        <v>279</v>
      </c>
      <c r="W17" s="73">
        <v>288</v>
      </c>
      <c r="X17" s="73">
        <v>304</v>
      </c>
      <c r="Y17" s="73">
        <v>298</v>
      </c>
      <c r="Z17" s="73">
        <v>280</v>
      </c>
      <c r="AA17" s="73">
        <v>254</v>
      </c>
      <c r="AB17" s="73">
        <v>162</v>
      </c>
      <c r="AC17" s="73">
        <v>171</v>
      </c>
      <c r="AD17" s="73">
        <v>175</v>
      </c>
      <c r="AE17" s="73">
        <v>109</v>
      </c>
      <c r="AF17" s="73">
        <v>36</v>
      </c>
      <c r="AG17" s="73">
        <v>0</v>
      </c>
    </row>
    <row r="18" spans="1:33" x14ac:dyDescent="0.2">
      <c r="A18" s="10" t="s">
        <v>58</v>
      </c>
      <c r="B18" s="73">
        <v>83.4</v>
      </c>
      <c r="C18" s="73">
        <v>80.2</v>
      </c>
      <c r="D18" s="73">
        <v>85.9</v>
      </c>
      <c r="E18" s="73">
        <v>88.8</v>
      </c>
      <c r="F18" s="73">
        <v>94</v>
      </c>
      <c r="G18" s="73">
        <v>95.7</v>
      </c>
      <c r="H18" s="73">
        <v>94.4</v>
      </c>
      <c r="I18" s="73">
        <v>96.2</v>
      </c>
      <c r="J18" s="73">
        <v>95.734999999999999</v>
      </c>
      <c r="K18" s="73">
        <v>89.745000000000005</v>
      </c>
      <c r="L18" s="73">
        <v>87.588999999999999</v>
      </c>
      <c r="M18" s="73">
        <v>87.643000000000001</v>
      </c>
      <c r="N18" s="73">
        <v>93.492000000000004</v>
      </c>
      <c r="O18" s="73">
        <v>106.233</v>
      </c>
      <c r="P18" s="73">
        <v>110.831</v>
      </c>
      <c r="Q18" s="73">
        <v>115.387</v>
      </c>
      <c r="R18" s="73">
        <v>120.288</v>
      </c>
      <c r="S18" s="73">
        <v>126.203</v>
      </c>
      <c r="T18" s="73">
        <v>130.88800000000001</v>
      </c>
      <c r="U18" s="73">
        <v>122</v>
      </c>
      <c r="V18" s="73">
        <v>112</v>
      </c>
      <c r="W18" s="73">
        <v>122</v>
      </c>
      <c r="X18" s="73">
        <v>116</v>
      </c>
      <c r="Y18" s="73">
        <v>120</v>
      </c>
      <c r="Z18" s="73">
        <v>127</v>
      </c>
      <c r="AA18" s="73">
        <v>125</v>
      </c>
      <c r="AB18" s="73">
        <v>124</v>
      </c>
      <c r="AC18" s="73">
        <v>132</v>
      </c>
      <c r="AD18" s="73">
        <v>133</v>
      </c>
      <c r="AE18" s="73">
        <v>130</v>
      </c>
      <c r="AF18" s="73">
        <v>43</v>
      </c>
      <c r="AG18" s="73">
        <v>61</v>
      </c>
    </row>
    <row r="19" spans="1:33" x14ac:dyDescent="0.2">
      <c r="A19" s="10" t="s">
        <v>59</v>
      </c>
      <c r="B19" s="73">
        <v>431.9</v>
      </c>
      <c r="C19" s="73">
        <v>432.6</v>
      </c>
      <c r="D19" s="73">
        <v>406.3</v>
      </c>
      <c r="E19" s="73">
        <v>423.3</v>
      </c>
      <c r="F19" s="73">
        <v>458.4</v>
      </c>
      <c r="G19" s="73">
        <v>477.7</v>
      </c>
      <c r="H19" s="73">
        <v>400.8</v>
      </c>
      <c r="I19" s="73">
        <v>345</v>
      </c>
      <c r="J19" s="73">
        <v>287.02800000000002</v>
      </c>
      <c r="K19" s="73">
        <v>251.53899999999999</v>
      </c>
      <c r="L19" s="73">
        <v>119.066</v>
      </c>
      <c r="M19" s="73">
        <v>132.78200000000001</v>
      </c>
      <c r="N19" s="73">
        <v>127.405</v>
      </c>
      <c r="O19" s="73">
        <v>110.482</v>
      </c>
      <c r="P19" s="73">
        <v>107.848</v>
      </c>
      <c r="Q19" s="73">
        <v>120.937</v>
      </c>
      <c r="R19" s="73">
        <v>128.233</v>
      </c>
      <c r="S19" s="73">
        <v>146.96</v>
      </c>
      <c r="T19" s="73">
        <v>154.011</v>
      </c>
      <c r="U19" s="73">
        <v>139</v>
      </c>
      <c r="V19" s="73">
        <v>139</v>
      </c>
      <c r="W19" s="73">
        <v>143</v>
      </c>
      <c r="X19" s="73">
        <v>149</v>
      </c>
      <c r="Y19" s="73">
        <v>210</v>
      </c>
      <c r="Z19" s="73">
        <v>263</v>
      </c>
      <c r="AA19" s="73">
        <v>270</v>
      </c>
      <c r="AB19" s="73">
        <v>249</v>
      </c>
      <c r="AC19" s="73">
        <v>256</v>
      </c>
      <c r="AD19" s="73">
        <v>246</v>
      </c>
      <c r="AE19" s="73">
        <v>267</v>
      </c>
      <c r="AF19" s="73">
        <v>114</v>
      </c>
      <c r="AG19" s="73">
        <v>182</v>
      </c>
    </row>
    <row r="20" spans="1:33" x14ac:dyDescent="0.2">
      <c r="A20" s="10" t="s">
        <v>60</v>
      </c>
      <c r="B20" s="73">
        <v>5.3</v>
      </c>
      <c r="C20" s="73">
        <v>5.3</v>
      </c>
      <c r="D20" s="73">
        <v>5.2</v>
      </c>
      <c r="E20" s="73">
        <v>5</v>
      </c>
      <c r="F20" s="73">
        <v>4.5999999999999996</v>
      </c>
      <c r="G20" s="73">
        <v>5</v>
      </c>
      <c r="H20" s="73">
        <v>5</v>
      </c>
      <c r="I20" s="73">
        <v>5.0999999999999996</v>
      </c>
      <c r="J20" s="73">
        <v>4.9050000000000002</v>
      </c>
      <c r="K20" s="73">
        <v>5.0460000000000003</v>
      </c>
      <c r="L20" s="73">
        <v>4.8289999999999997</v>
      </c>
      <c r="M20" s="73">
        <v>5.2889999999999997</v>
      </c>
      <c r="N20" s="73">
        <v>5.2949999999999999</v>
      </c>
      <c r="O20" s="73">
        <v>5.2930000000000001</v>
      </c>
      <c r="P20" s="73">
        <v>5.61</v>
      </c>
      <c r="Q20" s="73">
        <v>6.7489999999999997</v>
      </c>
      <c r="R20" s="73">
        <v>7.016</v>
      </c>
      <c r="S20" s="73">
        <v>7.8070000000000004</v>
      </c>
      <c r="T20" s="73">
        <v>8.4190000000000005</v>
      </c>
      <c r="U20" s="73">
        <v>8</v>
      </c>
      <c r="V20" s="73">
        <v>8</v>
      </c>
      <c r="W20" s="73">
        <v>8</v>
      </c>
      <c r="X20" s="73">
        <v>7</v>
      </c>
      <c r="Y20" s="73">
        <v>8</v>
      </c>
      <c r="Z20" s="73">
        <v>9</v>
      </c>
      <c r="AA20" s="73">
        <v>10</v>
      </c>
      <c r="AB20" s="73">
        <v>11</v>
      </c>
      <c r="AC20" s="73">
        <v>12</v>
      </c>
      <c r="AD20" s="73">
        <v>12</v>
      </c>
      <c r="AE20" s="73">
        <v>12</v>
      </c>
      <c r="AF20" s="73">
        <v>5</v>
      </c>
      <c r="AG20" s="73">
        <v>8</v>
      </c>
    </row>
    <row r="21" spans="1:33" x14ac:dyDescent="0.2">
      <c r="A21" s="10" t="s">
        <v>61</v>
      </c>
      <c r="B21" s="73">
        <v>82.6</v>
      </c>
      <c r="C21" s="73">
        <v>85.2</v>
      </c>
      <c r="D21" s="73">
        <v>80.2</v>
      </c>
      <c r="E21" s="73">
        <v>145.6</v>
      </c>
      <c r="F21" s="73">
        <v>87</v>
      </c>
      <c r="G21" s="73">
        <v>74.5</v>
      </c>
      <c r="H21" s="73">
        <v>17.8</v>
      </c>
      <c r="I21" s="73">
        <v>2</v>
      </c>
      <c r="J21" s="73">
        <v>1.752</v>
      </c>
      <c r="K21" s="73">
        <v>1.764</v>
      </c>
      <c r="L21" s="73">
        <v>1.429</v>
      </c>
      <c r="M21" s="73">
        <v>0.252</v>
      </c>
      <c r="N21" s="73">
        <v>0</v>
      </c>
      <c r="O21" s="73">
        <v>0</v>
      </c>
      <c r="P21" s="73">
        <v>0</v>
      </c>
      <c r="Q21" s="73">
        <v>0</v>
      </c>
      <c r="R21" s="73">
        <v>0</v>
      </c>
      <c r="S21" s="73">
        <v>0</v>
      </c>
      <c r="T21" s="73">
        <v>0</v>
      </c>
      <c r="U21" s="73">
        <v>0</v>
      </c>
      <c r="V21" s="73">
        <v>0</v>
      </c>
      <c r="W21" s="73">
        <v>0</v>
      </c>
      <c r="X21" s="73">
        <v>0</v>
      </c>
      <c r="Y21" s="73">
        <v>0</v>
      </c>
      <c r="Z21" s="73">
        <v>0</v>
      </c>
      <c r="AA21" s="73">
        <v>0</v>
      </c>
      <c r="AB21" s="73">
        <v>0</v>
      </c>
      <c r="AC21" s="73">
        <v>0</v>
      </c>
      <c r="AD21" s="73">
        <v>0</v>
      </c>
      <c r="AE21" s="73">
        <v>0</v>
      </c>
      <c r="AF21" s="73">
        <v>0</v>
      </c>
      <c r="AG21" s="73">
        <v>0</v>
      </c>
    </row>
    <row r="22" spans="1:33" x14ac:dyDescent="0.2">
      <c r="A22" s="10" t="s">
        <v>62</v>
      </c>
      <c r="B22" s="73">
        <v>31.5</v>
      </c>
      <c r="C22" s="73">
        <v>31.2</v>
      </c>
      <c r="D22" s="73">
        <v>31.7</v>
      </c>
      <c r="E22" s="73">
        <v>27.8</v>
      </c>
      <c r="F22" s="73">
        <v>27.8</v>
      </c>
      <c r="G22" s="73">
        <v>30.2</v>
      </c>
      <c r="H22" s="73">
        <v>27.8</v>
      </c>
      <c r="I22" s="73">
        <v>25.2</v>
      </c>
      <c r="J22" s="73">
        <v>23.102</v>
      </c>
      <c r="K22" s="73">
        <v>21.648</v>
      </c>
      <c r="L22" s="73">
        <v>19.190999999999999</v>
      </c>
      <c r="M22" s="73">
        <v>18.114000000000001</v>
      </c>
      <c r="N22" s="73">
        <v>17.84</v>
      </c>
      <c r="O22" s="73">
        <v>16.812000000000001</v>
      </c>
      <c r="P22" s="73">
        <v>15.552</v>
      </c>
      <c r="Q22" s="73">
        <v>16.256</v>
      </c>
      <c r="R22" s="73">
        <v>19.538</v>
      </c>
      <c r="S22" s="73">
        <v>20.783999999999999</v>
      </c>
      <c r="T22" s="73">
        <v>23.43</v>
      </c>
      <c r="U22" s="73">
        <v>21</v>
      </c>
      <c r="V22" s="73">
        <v>22</v>
      </c>
      <c r="W22" s="73">
        <v>24</v>
      </c>
      <c r="X22" s="73">
        <v>25</v>
      </c>
      <c r="Y22" s="73">
        <v>33</v>
      </c>
      <c r="Z22" s="73">
        <v>28</v>
      </c>
      <c r="AA22" s="73">
        <v>24</v>
      </c>
      <c r="AB22" s="73">
        <v>20</v>
      </c>
      <c r="AC22" s="73">
        <v>18</v>
      </c>
      <c r="AD22" s="73">
        <v>17</v>
      </c>
      <c r="AE22" s="73">
        <v>13</v>
      </c>
      <c r="AF22" s="73">
        <v>2</v>
      </c>
      <c r="AG22" s="73">
        <v>0</v>
      </c>
    </row>
    <row r="23" spans="1:33" x14ac:dyDescent="0.2">
      <c r="A23" s="10" t="s">
        <v>424</v>
      </c>
      <c r="B23" s="73">
        <v>9860.4</v>
      </c>
      <c r="C23" s="73">
        <v>9570.3000000000029</v>
      </c>
      <c r="D23" s="73">
        <v>10382.800000000001</v>
      </c>
      <c r="E23" s="73">
        <v>11120.8</v>
      </c>
      <c r="F23" s="73">
        <v>11864.099999999997</v>
      </c>
      <c r="G23" s="73">
        <v>12391.900000000003</v>
      </c>
      <c r="H23" s="73">
        <v>13257.699999999997</v>
      </c>
      <c r="I23" s="73">
        <v>14437.900000000003</v>
      </c>
      <c r="J23" s="73">
        <v>15248.227000000003</v>
      </c>
      <c r="K23" s="73">
        <v>15988.466</v>
      </c>
      <c r="L23" s="73">
        <v>16786.939999999999</v>
      </c>
      <c r="M23" s="73">
        <v>18079.582999999999</v>
      </c>
      <c r="N23" s="73">
        <v>19783.462</v>
      </c>
      <c r="O23" s="73">
        <v>21083.645000000004</v>
      </c>
      <c r="P23" s="73">
        <v>22554.745999999999</v>
      </c>
      <c r="Q23" s="73">
        <v>23795.280999999999</v>
      </c>
      <c r="R23" s="73">
        <v>24436.938999999998</v>
      </c>
      <c r="S23" s="73">
        <v>25132.359</v>
      </c>
      <c r="T23" s="73">
        <v>24348.159000000003</v>
      </c>
      <c r="U23" s="73">
        <v>22493</v>
      </c>
      <c r="V23" s="73">
        <v>20905</v>
      </c>
      <c r="W23" s="73">
        <v>22065</v>
      </c>
      <c r="X23" s="73">
        <v>22207</v>
      </c>
      <c r="Y23" s="73">
        <v>23251</v>
      </c>
      <c r="Z23" s="73">
        <v>24076</v>
      </c>
      <c r="AA23" s="73">
        <v>25509</v>
      </c>
      <c r="AB23" s="73">
        <v>26923</v>
      </c>
      <c r="AC23" s="73">
        <v>28831</v>
      </c>
      <c r="AD23" s="73">
        <v>29444</v>
      </c>
      <c r="AE23" s="73">
        <v>28877</v>
      </c>
      <c r="AF23" s="73">
        <v>7039</v>
      </c>
      <c r="AG23" s="73">
        <v>7000</v>
      </c>
    </row>
    <row r="51" spans="38:38" x14ac:dyDescent="0.2">
      <c r="AL51" s="10" t="s">
        <v>443</v>
      </c>
    </row>
  </sheetData>
  <pageMargins left="0.7" right="0.7" top="0.75" bottom="0.75" header="0.3" footer="0.3"/>
  <pageSetup paperSize="9"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7"/>
  <sheetViews>
    <sheetView workbookViewId="0">
      <pane ySplit="5" topLeftCell="A15" activePane="bottomLeft" state="frozen"/>
      <selection activeCell="B29" sqref="B29"/>
      <selection pane="bottomLeft" activeCell="B29" sqref="B29"/>
    </sheetView>
  </sheetViews>
  <sheetFormatPr defaultRowHeight="15" x14ac:dyDescent="0.2"/>
  <cols>
    <col min="1" max="1" width="16.6640625" style="10" customWidth="1"/>
    <col min="2" max="2" width="13.109375" style="10" customWidth="1"/>
    <col min="3" max="3" width="19.109375" style="10" customWidth="1"/>
    <col min="4" max="4" width="13.6640625" style="10" customWidth="1"/>
    <col min="5" max="5" width="14.33203125" style="10" customWidth="1"/>
    <col min="6" max="6" width="14.77734375" style="10" customWidth="1"/>
    <col min="7" max="7" width="18.88671875" style="10" customWidth="1"/>
    <col min="8" max="8" width="14.44140625" style="10" customWidth="1"/>
    <col min="9" max="9" width="8.88671875" style="10"/>
    <col min="10" max="10" width="12.109375" style="10" customWidth="1"/>
    <col min="11" max="11" width="14" style="10" customWidth="1"/>
    <col min="12" max="12" width="12.33203125" style="10" customWidth="1"/>
    <col min="13" max="13" width="13.109375" style="10" customWidth="1"/>
    <col min="14" max="14" width="11.33203125" style="10" customWidth="1"/>
    <col min="15" max="15" width="11.77734375" style="10" customWidth="1"/>
    <col min="16" max="16" width="13" style="10" customWidth="1"/>
    <col min="17" max="17" width="11.109375" style="10" customWidth="1"/>
    <col min="18" max="18" width="11.44140625" style="10" customWidth="1"/>
    <col min="19" max="19" width="11.6640625" style="10" customWidth="1"/>
    <col min="20" max="20" width="11.44140625" style="10" customWidth="1"/>
    <col min="21" max="16384" width="8.88671875" style="10"/>
  </cols>
  <sheetData>
    <row r="1" spans="1:6" s="5" customFormat="1" ht="15.75" x14ac:dyDescent="0.25">
      <c r="A1" s="1" t="s">
        <v>427</v>
      </c>
      <c r="B1" s="2"/>
      <c r="C1" s="3"/>
      <c r="D1" s="4"/>
      <c r="E1" s="4"/>
      <c r="F1" s="2"/>
    </row>
    <row r="2" spans="1:6" s="5" customFormat="1" ht="15.75" x14ac:dyDescent="0.25">
      <c r="A2" s="2" t="s">
        <v>5</v>
      </c>
      <c r="B2" s="2"/>
      <c r="C2" s="3"/>
      <c r="D2" s="4"/>
      <c r="E2" s="4"/>
      <c r="F2" s="2"/>
    </row>
    <row r="3" spans="1:6" s="5" customFormat="1" ht="15.75" x14ac:dyDescent="0.25">
      <c r="A3" s="5" t="s">
        <v>40</v>
      </c>
      <c r="B3" s="2"/>
      <c r="C3" s="3"/>
      <c r="D3" s="4"/>
      <c r="E3" s="4"/>
      <c r="F3" s="2"/>
    </row>
    <row r="4" spans="1:6" ht="15.75" x14ac:dyDescent="0.25">
      <c r="A4" s="1" t="s">
        <v>64</v>
      </c>
    </row>
    <row r="5" spans="1:6" ht="63" x14ac:dyDescent="0.25">
      <c r="A5" s="94" t="s">
        <v>6</v>
      </c>
      <c r="B5" s="113" t="s">
        <v>74</v>
      </c>
      <c r="C5" s="113" t="s">
        <v>75</v>
      </c>
      <c r="D5" s="113" t="s">
        <v>76</v>
      </c>
      <c r="E5" s="113" t="s">
        <v>77</v>
      </c>
      <c r="F5" s="70" t="s">
        <v>78</v>
      </c>
    </row>
    <row r="6" spans="1:6" x14ac:dyDescent="0.2">
      <c r="A6" s="7">
        <v>1990</v>
      </c>
      <c r="B6" s="22">
        <v>173.6</v>
      </c>
      <c r="C6" s="22">
        <v>97.1</v>
      </c>
      <c r="D6" s="28" t="s">
        <v>36</v>
      </c>
      <c r="E6" s="22">
        <v>326.3</v>
      </c>
      <c r="F6" s="22">
        <v>597</v>
      </c>
    </row>
    <row r="7" spans="1:6" x14ac:dyDescent="0.2">
      <c r="A7" s="7">
        <v>1991</v>
      </c>
      <c r="B7" s="22">
        <v>174.2</v>
      </c>
      <c r="C7" s="22">
        <v>98.7</v>
      </c>
      <c r="D7" s="28" t="s">
        <v>36</v>
      </c>
      <c r="E7" s="22">
        <v>298.10000000000002</v>
      </c>
      <c r="F7" s="22">
        <v>571</v>
      </c>
    </row>
    <row r="8" spans="1:6" x14ac:dyDescent="0.2">
      <c r="A8" s="7">
        <v>1992</v>
      </c>
      <c r="B8" s="22">
        <v>181.5</v>
      </c>
      <c r="C8" s="22">
        <v>102.1</v>
      </c>
      <c r="D8" s="28" t="s">
        <v>36</v>
      </c>
      <c r="E8" s="22">
        <v>269.2</v>
      </c>
      <c r="F8" s="22">
        <v>552.79999999999995</v>
      </c>
    </row>
    <row r="9" spans="1:6" x14ac:dyDescent="0.2">
      <c r="A9" s="8">
        <v>1993</v>
      </c>
      <c r="B9" s="22">
        <v>183.5</v>
      </c>
      <c r="C9" s="22">
        <v>108.6</v>
      </c>
      <c r="D9" s="28" t="s">
        <v>36</v>
      </c>
      <c r="E9" s="22">
        <v>239.6</v>
      </c>
      <c r="F9" s="22">
        <v>531.70000000000005</v>
      </c>
    </row>
    <row r="10" spans="1:6" x14ac:dyDescent="0.2">
      <c r="A10" s="7">
        <v>1994</v>
      </c>
      <c r="B10" s="22">
        <v>183.4</v>
      </c>
      <c r="C10" s="22">
        <v>98.1</v>
      </c>
      <c r="D10" s="28" t="s">
        <v>36</v>
      </c>
      <c r="E10" s="22">
        <v>226.5</v>
      </c>
      <c r="F10" s="22">
        <v>508</v>
      </c>
    </row>
    <row r="11" spans="1:6" x14ac:dyDescent="0.2">
      <c r="A11" s="7">
        <v>1995</v>
      </c>
      <c r="B11" s="22">
        <v>193.5</v>
      </c>
      <c r="C11" s="22">
        <v>93.8</v>
      </c>
      <c r="D11" s="28" t="s">
        <v>36</v>
      </c>
      <c r="E11" s="22">
        <v>232.4</v>
      </c>
      <c r="F11" s="22">
        <v>519.70000000000005</v>
      </c>
    </row>
    <row r="12" spans="1:6" x14ac:dyDescent="0.2">
      <c r="A12" s="30">
        <v>1996</v>
      </c>
      <c r="B12" s="22">
        <v>202.5</v>
      </c>
      <c r="C12" s="22">
        <v>94.9</v>
      </c>
      <c r="D12" s="28" t="s">
        <v>36</v>
      </c>
      <c r="E12" s="22">
        <v>198.9</v>
      </c>
      <c r="F12" s="22">
        <v>496.3</v>
      </c>
    </row>
    <row r="13" spans="1:6" x14ac:dyDescent="0.2">
      <c r="A13" s="30">
        <v>1997</v>
      </c>
      <c r="B13" s="22">
        <v>208.4</v>
      </c>
      <c r="C13" s="22">
        <v>103.7</v>
      </c>
      <c r="D13" s="28" t="s">
        <v>36</v>
      </c>
      <c r="E13" s="22">
        <v>184.4</v>
      </c>
      <c r="F13" s="22">
        <v>496.5</v>
      </c>
    </row>
    <row r="14" spans="1:6" x14ac:dyDescent="0.2">
      <c r="A14" s="30">
        <v>1998</v>
      </c>
      <c r="B14" s="23">
        <v>216.43299999999999</v>
      </c>
      <c r="C14" s="23">
        <v>106.664</v>
      </c>
      <c r="D14" s="28" t="s">
        <v>36</v>
      </c>
      <c r="E14" s="23">
        <v>168</v>
      </c>
      <c r="F14" s="23">
        <v>488.9</v>
      </c>
    </row>
    <row r="15" spans="1:6" x14ac:dyDescent="0.2">
      <c r="A15" s="30">
        <v>1999</v>
      </c>
      <c r="B15" s="25">
        <v>219.90700000000001</v>
      </c>
      <c r="C15" s="25">
        <v>105.119</v>
      </c>
      <c r="D15" s="28" t="s">
        <v>36</v>
      </c>
      <c r="E15" s="22">
        <v>154</v>
      </c>
      <c r="F15" s="23">
        <v>479</v>
      </c>
    </row>
    <row r="16" spans="1:6" x14ac:dyDescent="0.2">
      <c r="A16" s="30">
        <v>2000</v>
      </c>
      <c r="B16" s="25">
        <v>225.34700000000001</v>
      </c>
      <c r="C16" s="25">
        <v>108.124</v>
      </c>
      <c r="D16" s="28" t="s">
        <v>36</v>
      </c>
      <c r="E16" s="26">
        <v>141</v>
      </c>
      <c r="F16" s="25">
        <v>474.05099999999999</v>
      </c>
    </row>
    <row r="17" spans="1:6" x14ac:dyDescent="0.2">
      <c r="A17" s="30">
        <v>2001</v>
      </c>
      <c r="B17" s="24">
        <v>219.298</v>
      </c>
      <c r="C17" s="24">
        <v>114.47</v>
      </c>
      <c r="D17" s="24">
        <v>26.811</v>
      </c>
      <c r="E17" s="22">
        <v>132</v>
      </c>
      <c r="F17" s="22">
        <v>492.351</v>
      </c>
    </row>
    <row r="18" spans="1:6" x14ac:dyDescent="0.2">
      <c r="A18" s="30">
        <v>2002</v>
      </c>
      <c r="B18" s="24">
        <v>222.32499999999999</v>
      </c>
      <c r="C18" s="24">
        <v>114.015</v>
      </c>
      <c r="D18" s="24">
        <v>26.251000000000001</v>
      </c>
      <c r="E18" s="23">
        <v>111</v>
      </c>
      <c r="F18" s="23">
        <v>473.29500000000002</v>
      </c>
    </row>
    <row r="19" spans="1:6" x14ac:dyDescent="0.2">
      <c r="A19" s="30">
        <v>2003</v>
      </c>
      <c r="B19" s="24">
        <v>228.63300000000001</v>
      </c>
      <c r="C19" s="24">
        <v>112.99</v>
      </c>
      <c r="D19" s="24">
        <v>25.713000000000001</v>
      </c>
      <c r="E19" s="29">
        <v>135</v>
      </c>
      <c r="F19" s="24">
        <v>502.733</v>
      </c>
    </row>
    <row r="20" spans="1:6" x14ac:dyDescent="0.2">
      <c r="A20" s="30">
        <v>2004</v>
      </c>
      <c r="B20" s="24">
        <v>240.94</v>
      </c>
      <c r="C20" s="24">
        <v>118.708</v>
      </c>
      <c r="D20" s="24">
        <v>25.978000000000002</v>
      </c>
      <c r="E20" s="24">
        <v>128.82699999999994</v>
      </c>
      <c r="F20" s="24">
        <v>514.45299999999997</v>
      </c>
    </row>
    <row r="21" spans="1:6" x14ac:dyDescent="0.2">
      <c r="A21" s="30">
        <v>2005</v>
      </c>
      <c r="B21" s="24">
        <v>255.27699999999999</v>
      </c>
      <c r="C21" s="24">
        <v>127.705</v>
      </c>
      <c r="D21" s="24">
        <v>25.818000000000001</v>
      </c>
      <c r="E21" s="24">
        <v>134.80500000000001</v>
      </c>
      <c r="F21" s="24">
        <v>543.60500000000002</v>
      </c>
    </row>
    <row r="22" spans="1:6" x14ac:dyDescent="0.2">
      <c r="A22" s="30">
        <v>2006</v>
      </c>
      <c r="B22" s="24">
        <v>256.33600000000001</v>
      </c>
      <c r="C22" s="24">
        <v>138.44399999999999</v>
      </c>
      <c r="D22" s="24">
        <v>25.771999999999998</v>
      </c>
      <c r="E22" s="24">
        <v>133.31600000000009</v>
      </c>
      <c r="F22" s="24">
        <v>553.86800000000005</v>
      </c>
    </row>
    <row r="23" spans="1:6" x14ac:dyDescent="0.2">
      <c r="A23" s="30">
        <v>2007</v>
      </c>
      <c r="B23" s="24">
        <v>253.99</v>
      </c>
      <c r="C23" s="24">
        <v>144.292</v>
      </c>
      <c r="D23" s="24">
        <v>29.901</v>
      </c>
      <c r="E23" s="24">
        <v>131.47200000000001</v>
      </c>
      <c r="F23" s="24">
        <v>559.65499999999997</v>
      </c>
    </row>
    <row r="24" spans="1:6" x14ac:dyDescent="0.2">
      <c r="A24" s="30">
        <v>2008</v>
      </c>
      <c r="B24" s="24">
        <v>246.96700000000001</v>
      </c>
      <c r="C24" s="24">
        <v>139.399</v>
      </c>
      <c r="D24" s="24">
        <v>30.716000000000001</v>
      </c>
      <c r="E24" s="24">
        <v>125.58499999999999</v>
      </c>
      <c r="F24" s="24">
        <v>542.66700000000003</v>
      </c>
    </row>
    <row r="25" spans="1:6" x14ac:dyDescent="0.2">
      <c r="A25" s="30">
        <v>2009</v>
      </c>
      <c r="B25" s="24">
        <v>225</v>
      </c>
      <c r="C25" s="24">
        <v>129</v>
      </c>
      <c r="D25" s="24">
        <v>28.395</v>
      </c>
      <c r="E25" s="24">
        <v>108</v>
      </c>
      <c r="F25" s="24">
        <v>489.52</v>
      </c>
    </row>
    <row r="26" spans="1:6" x14ac:dyDescent="0.2">
      <c r="A26" s="30">
        <v>2010</v>
      </c>
      <c r="B26" s="24">
        <v>206</v>
      </c>
      <c r="C26" s="24">
        <v>124</v>
      </c>
      <c r="D26" s="24">
        <v>24.308</v>
      </c>
      <c r="E26" s="24">
        <v>102.28300000000002</v>
      </c>
      <c r="F26" s="24">
        <v>456.59100000000001</v>
      </c>
    </row>
    <row r="27" spans="1:6" x14ac:dyDescent="0.2">
      <c r="A27" s="30">
        <v>2011</v>
      </c>
      <c r="B27" s="24">
        <v>206</v>
      </c>
      <c r="C27" s="24">
        <v>135</v>
      </c>
      <c r="D27" s="24">
        <v>26</v>
      </c>
      <c r="E27" s="24">
        <v>100</v>
      </c>
      <c r="F27" s="24">
        <v>467</v>
      </c>
    </row>
    <row r="28" spans="1:6" x14ac:dyDescent="0.2">
      <c r="A28" s="30">
        <v>2012</v>
      </c>
      <c r="B28" s="26">
        <v>204</v>
      </c>
      <c r="C28" s="26">
        <v>138</v>
      </c>
      <c r="D28" s="26">
        <v>29</v>
      </c>
      <c r="E28" s="26">
        <v>107</v>
      </c>
      <c r="F28" s="25">
        <v>478</v>
      </c>
    </row>
    <row r="29" spans="1:6" x14ac:dyDescent="0.2">
      <c r="A29" s="30">
        <v>2013</v>
      </c>
      <c r="B29" s="26">
        <v>201</v>
      </c>
      <c r="C29" s="26">
        <v>145</v>
      </c>
      <c r="D29" s="26">
        <v>30</v>
      </c>
      <c r="E29" s="26">
        <v>104</v>
      </c>
      <c r="F29" s="26">
        <v>480</v>
      </c>
    </row>
    <row r="30" spans="1:6" x14ac:dyDescent="0.2">
      <c r="A30" s="30">
        <v>2014</v>
      </c>
      <c r="B30" s="26">
        <v>202</v>
      </c>
      <c r="C30" s="26">
        <v>146</v>
      </c>
      <c r="D30" s="25">
        <v>28</v>
      </c>
      <c r="E30" s="25">
        <v>107</v>
      </c>
      <c r="F30" s="25">
        <v>483</v>
      </c>
    </row>
    <row r="31" spans="1:6" x14ac:dyDescent="0.2">
      <c r="A31" s="30">
        <v>2015</v>
      </c>
      <c r="B31" s="26">
        <v>207</v>
      </c>
      <c r="C31" s="26">
        <v>142</v>
      </c>
      <c r="D31" s="26">
        <v>30</v>
      </c>
      <c r="E31" s="26">
        <v>101</v>
      </c>
      <c r="F31" s="26">
        <v>480</v>
      </c>
    </row>
    <row r="32" spans="1:6" x14ac:dyDescent="0.2">
      <c r="A32" s="30">
        <v>2016</v>
      </c>
      <c r="B32" s="26">
        <v>197</v>
      </c>
      <c r="C32" s="26">
        <v>146</v>
      </c>
      <c r="D32" s="27">
        <v>33</v>
      </c>
      <c r="E32" s="27">
        <v>105</v>
      </c>
      <c r="F32" s="27">
        <v>481</v>
      </c>
    </row>
    <row r="33" spans="1:6" x14ac:dyDescent="0.2">
      <c r="A33" s="30">
        <v>2017</v>
      </c>
      <c r="B33" s="26">
        <v>210</v>
      </c>
      <c r="C33" s="26">
        <v>151</v>
      </c>
      <c r="D33" s="26">
        <v>23</v>
      </c>
      <c r="E33" s="26">
        <v>111</v>
      </c>
      <c r="F33" s="26">
        <v>495</v>
      </c>
    </row>
    <row r="34" spans="1:6" x14ac:dyDescent="0.2">
      <c r="A34" s="30">
        <v>2018</v>
      </c>
      <c r="B34" s="27">
        <v>205</v>
      </c>
      <c r="C34" s="27">
        <v>154</v>
      </c>
      <c r="D34" s="27">
        <v>18</v>
      </c>
      <c r="E34" s="27">
        <f>F34-D34-C34-B34</f>
        <v>104</v>
      </c>
      <c r="F34" s="27">
        <v>481</v>
      </c>
    </row>
    <row r="35" spans="1:6" x14ac:dyDescent="0.2">
      <c r="A35" s="30">
        <v>2019</v>
      </c>
      <c r="B35" s="26">
        <v>193</v>
      </c>
      <c r="C35" s="26">
        <v>155</v>
      </c>
      <c r="D35" s="26">
        <v>19</v>
      </c>
      <c r="E35" s="27">
        <f>F35-D35-C35-B35</f>
        <v>111</v>
      </c>
      <c r="F35" s="26">
        <v>478</v>
      </c>
    </row>
    <row r="36" spans="1:6" x14ac:dyDescent="0.2">
      <c r="A36" s="30">
        <v>2020</v>
      </c>
      <c r="B36" s="26">
        <v>80</v>
      </c>
      <c r="C36" s="26">
        <v>70</v>
      </c>
      <c r="D36" s="26">
        <v>14</v>
      </c>
      <c r="E36" s="27">
        <f>F36-D36-C36-B36</f>
        <v>68</v>
      </c>
      <c r="F36" s="26">
        <v>232</v>
      </c>
    </row>
    <row r="37" spans="1:6" x14ac:dyDescent="0.2">
      <c r="A37" s="30">
        <v>2021</v>
      </c>
      <c r="B37" s="26">
        <v>87</v>
      </c>
      <c r="C37" s="26">
        <v>65</v>
      </c>
      <c r="D37" s="27">
        <v>17</v>
      </c>
      <c r="E37" s="27">
        <f>F37-D37-C37-B37</f>
        <v>91</v>
      </c>
      <c r="F37" s="27">
        <v>260</v>
      </c>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5"/>
  <sheetViews>
    <sheetView zoomScaleNormal="100" workbookViewId="0">
      <pane xSplit="1" topLeftCell="L1" activePane="topRight" state="frozen"/>
      <selection activeCell="B29" sqref="B29"/>
      <selection pane="topRight" activeCell="B29" sqref="B29"/>
    </sheetView>
  </sheetViews>
  <sheetFormatPr defaultRowHeight="15" x14ac:dyDescent="0.2"/>
  <cols>
    <col min="1" max="1" width="16.6640625" style="10" customWidth="1"/>
    <col min="2" max="22" width="8.5546875" style="10" customWidth="1"/>
    <col min="23" max="27" width="8.88671875" style="10"/>
    <col min="28" max="28" width="18.21875" style="10" customWidth="1"/>
    <col min="29" max="16384" width="8.88671875" style="10"/>
  </cols>
  <sheetData>
    <row r="1" spans="1:23" s="5" customFormat="1" ht="15.75" x14ac:dyDescent="0.25">
      <c r="A1" s="1" t="s">
        <v>428</v>
      </c>
      <c r="B1" s="2"/>
      <c r="C1" s="3"/>
      <c r="D1" s="4"/>
      <c r="E1" s="4"/>
      <c r="F1" s="2"/>
    </row>
    <row r="2" spans="1:23" s="5" customFormat="1" ht="15.75" x14ac:dyDescent="0.25">
      <c r="A2" s="2" t="s">
        <v>5</v>
      </c>
      <c r="B2" s="2"/>
      <c r="C2" s="3"/>
      <c r="D2" s="4"/>
      <c r="E2" s="4"/>
      <c r="F2" s="2"/>
    </row>
    <row r="3" spans="1:23" s="5" customFormat="1" ht="15.75" x14ac:dyDescent="0.25">
      <c r="A3" s="5" t="s">
        <v>40</v>
      </c>
      <c r="B3" s="2"/>
      <c r="C3" s="3"/>
      <c r="D3" s="4"/>
      <c r="E3" s="4"/>
      <c r="F3" s="2"/>
    </row>
    <row r="4" spans="1:23" s="9" customFormat="1" ht="31.5" x14ac:dyDescent="0.25">
      <c r="A4" s="32" t="s">
        <v>6</v>
      </c>
      <c r="B4" s="9" t="s">
        <v>123</v>
      </c>
      <c r="C4" s="9" t="s">
        <v>124</v>
      </c>
      <c r="D4" s="9" t="s">
        <v>165</v>
      </c>
      <c r="E4" s="9" t="s">
        <v>125</v>
      </c>
      <c r="F4" s="9" t="s">
        <v>126</v>
      </c>
      <c r="G4" s="9" t="s">
        <v>127</v>
      </c>
      <c r="H4" s="9" t="s">
        <v>128</v>
      </c>
      <c r="I4" s="9" t="s">
        <v>129</v>
      </c>
      <c r="J4" s="9" t="s">
        <v>130</v>
      </c>
      <c r="K4" s="9" t="s">
        <v>131</v>
      </c>
      <c r="L4" s="9" t="s">
        <v>132</v>
      </c>
      <c r="M4" s="9" t="s">
        <v>133</v>
      </c>
      <c r="N4" s="9" t="s">
        <v>134</v>
      </c>
      <c r="O4" s="9" t="s">
        <v>135</v>
      </c>
      <c r="P4" s="9" t="s">
        <v>136</v>
      </c>
      <c r="Q4" s="9" t="s">
        <v>137</v>
      </c>
      <c r="R4" s="9" t="s">
        <v>138</v>
      </c>
      <c r="S4" s="9" t="s">
        <v>139</v>
      </c>
      <c r="T4" s="9" t="s">
        <v>140</v>
      </c>
      <c r="U4" s="9" t="s">
        <v>141</v>
      </c>
      <c r="V4" s="9" t="s">
        <v>142</v>
      </c>
      <c r="W4" s="32" t="s">
        <v>444</v>
      </c>
    </row>
    <row r="5" spans="1:23" s="9" customFormat="1" x14ac:dyDescent="0.2">
      <c r="A5" s="10" t="s">
        <v>50</v>
      </c>
      <c r="L5" s="35">
        <v>0</v>
      </c>
      <c r="M5" s="35">
        <v>0</v>
      </c>
      <c r="N5" s="35">
        <v>0</v>
      </c>
      <c r="O5" s="35">
        <v>0</v>
      </c>
      <c r="P5" s="35">
        <v>0</v>
      </c>
      <c r="Q5" s="35">
        <v>0</v>
      </c>
      <c r="R5" s="35">
        <v>0</v>
      </c>
      <c r="S5" s="35">
        <v>0</v>
      </c>
      <c r="T5" s="35">
        <v>0</v>
      </c>
      <c r="U5" s="35">
        <v>0</v>
      </c>
      <c r="V5" s="35">
        <v>0</v>
      </c>
      <c r="W5" s="9">
        <v>0.1</v>
      </c>
    </row>
    <row r="6" spans="1:23" x14ac:dyDescent="0.2">
      <c r="A6" s="10" t="s">
        <v>51</v>
      </c>
      <c r="B6" s="33">
        <v>5.306</v>
      </c>
      <c r="C6" s="38">
        <v>4.673</v>
      </c>
      <c r="D6" s="40">
        <v>3.9220000000000002</v>
      </c>
      <c r="E6" s="35">
        <v>5.1760000000000002</v>
      </c>
      <c r="F6" s="35">
        <v>4.0999999999999996</v>
      </c>
      <c r="G6" s="35">
        <v>1.1000000000000001</v>
      </c>
      <c r="H6" s="35">
        <v>0</v>
      </c>
      <c r="I6" s="35">
        <v>0</v>
      </c>
      <c r="J6" s="35">
        <v>0.1</v>
      </c>
      <c r="K6" s="35">
        <v>0</v>
      </c>
      <c r="L6" s="35">
        <v>0</v>
      </c>
      <c r="M6" s="35">
        <v>0.2</v>
      </c>
      <c r="N6" s="41">
        <v>0.1</v>
      </c>
      <c r="O6" s="41">
        <v>0.1</v>
      </c>
      <c r="P6" s="26">
        <v>0.1</v>
      </c>
      <c r="Q6" s="35">
        <v>0</v>
      </c>
      <c r="R6" s="26">
        <v>0.1</v>
      </c>
      <c r="S6" s="26">
        <v>0.3</v>
      </c>
      <c r="T6" s="35">
        <v>0</v>
      </c>
      <c r="U6" s="26">
        <v>0.1</v>
      </c>
      <c r="V6" s="36">
        <v>0</v>
      </c>
      <c r="W6" s="10">
        <v>0.1</v>
      </c>
    </row>
    <row r="7" spans="1:23" x14ac:dyDescent="0.2">
      <c r="A7" s="10" t="s">
        <v>53</v>
      </c>
      <c r="B7" s="35">
        <v>0</v>
      </c>
      <c r="C7" s="35">
        <v>0</v>
      </c>
      <c r="D7" s="35">
        <v>0</v>
      </c>
      <c r="E7" s="35">
        <v>0</v>
      </c>
      <c r="F7" s="35">
        <v>0</v>
      </c>
      <c r="G7" s="35">
        <v>0</v>
      </c>
      <c r="H7" s="35">
        <v>0</v>
      </c>
      <c r="I7" s="35">
        <v>0</v>
      </c>
      <c r="J7" s="35">
        <v>0</v>
      </c>
      <c r="K7" s="35">
        <v>0</v>
      </c>
      <c r="L7" s="35">
        <v>0</v>
      </c>
      <c r="M7" s="35">
        <v>0</v>
      </c>
      <c r="N7" s="35">
        <v>0</v>
      </c>
      <c r="O7" s="35">
        <v>0</v>
      </c>
      <c r="P7" s="35">
        <v>0</v>
      </c>
      <c r="Q7" s="35">
        <v>0</v>
      </c>
      <c r="R7" s="35">
        <v>0</v>
      </c>
      <c r="S7" s="42">
        <v>0.1</v>
      </c>
      <c r="T7" s="42">
        <v>0.1</v>
      </c>
      <c r="U7" s="42">
        <v>0.2</v>
      </c>
      <c r="V7" s="42">
        <v>0.2</v>
      </c>
      <c r="W7" s="10">
        <v>0.1</v>
      </c>
    </row>
    <row r="8" spans="1:23" x14ac:dyDescent="0.2">
      <c r="A8" s="10" t="s">
        <v>55</v>
      </c>
      <c r="B8" s="33">
        <v>36.840000000000003</v>
      </c>
      <c r="C8" s="38">
        <v>35.273000000000003</v>
      </c>
      <c r="D8" s="40">
        <v>40.286999999999999</v>
      </c>
      <c r="E8" s="35">
        <v>40.465000000000003</v>
      </c>
      <c r="F8" s="35">
        <v>38.799999999999997</v>
      </c>
      <c r="G8" s="35">
        <v>39.1</v>
      </c>
      <c r="H8" s="35">
        <v>42.2</v>
      </c>
      <c r="I8" s="35">
        <v>42.8</v>
      </c>
      <c r="J8" s="35">
        <v>44.4</v>
      </c>
      <c r="K8" s="35">
        <v>39.5</v>
      </c>
      <c r="L8" s="35">
        <v>38.6</v>
      </c>
      <c r="M8" s="35">
        <v>41.5</v>
      </c>
      <c r="N8" s="41">
        <v>47.2</v>
      </c>
      <c r="O8" s="41">
        <v>48.6</v>
      </c>
      <c r="P8" s="26">
        <v>49.1</v>
      </c>
      <c r="Q8" s="26">
        <v>48.2</v>
      </c>
      <c r="R8" s="26">
        <v>35.700000000000003</v>
      </c>
      <c r="S8" s="26">
        <v>54.9</v>
      </c>
      <c r="T8" s="26">
        <v>57.6</v>
      </c>
      <c r="U8" s="26">
        <v>49.9</v>
      </c>
      <c r="V8" s="26">
        <v>20.6</v>
      </c>
      <c r="W8" s="10">
        <v>28.4</v>
      </c>
    </row>
    <row r="9" spans="1:23" x14ac:dyDescent="0.2">
      <c r="A9" s="10" t="s">
        <v>57</v>
      </c>
      <c r="B9" s="35">
        <v>0</v>
      </c>
      <c r="C9" s="35">
        <v>0</v>
      </c>
      <c r="D9" s="35">
        <v>0</v>
      </c>
      <c r="E9" s="35">
        <v>0</v>
      </c>
      <c r="F9" s="35">
        <v>126.5</v>
      </c>
      <c r="G9" s="35">
        <v>129.9</v>
      </c>
      <c r="H9" s="35">
        <v>138.4</v>
      </c>
      <c r="I9" s="35">
        <v>137</v>
      </c>
      <c r="J9" s="35">
        <v>130.80000000000001</v>
      </c>
      <c r="K9" s="35">
        <v>145.1</v>
      </c>
      <c r="L9" s="35">
        <v>151.4</v>
      </c>
      <c r="M9" s="35">
        <v>154.1</v>
      </c>
      <c r="N9" s="41">
        <v>168.1</v>
      </c>
      <c r="O9" s="41">
        <v>165.7</v>
      </c>
      <c r="P9" s="26">
        <v>159.9</v>
      </c>
      <c r="Q9" s="26">
        <v>142.69999999999999</v>
      </c>
      <c r="R9" s="26">
        <v>75.099999999999994</v>
      </c>
      <c r="S9" s="26">
        <v>94.6</v>
      </c>
      <c r="T9" s="26">
        <v>94.1</v>
      </c>
      <c r="U9" s="26">
        <v>60.6</v>
      </c>
      <c r="V9" s="26">
        <v>19.2</v>
      </c>
      <c r="W9" s="10">
        <v>0</v>
      </c>
    </row>
    <row r="10" spans="1:23" x14ac:dyDescent="0.2">
      <c r="A10" s="10" t="s">
        <v>58</v>
      </c>
      <c r="B10" s="35">
        <v>0</v>
      </c>
      <c r="C10" s="35">
        <v>0</v>
      </c>
      <c r="D10" s="35">
        <v>0</v>
      </c>
      <c r="E10" s="35">
        <v>0</v>
      </c>
      <c r="F10" s="35">
        <v>0</v>
      </c>
      <c r="G10" s="35">
        <v>0</v>
      </c>
      <c r="H10" s="35">
        <v>5.4</v>
      </c>
      <c r="I10" s="35">
        <v>6.8</v>
      </c>
      <c r="J10" s="35">
        <v>7.1</v>
      </c>
      <c r="K10" s="35">
        <v>6.4</v>
      </c>
      <c r="L10" s="35">
        <v>6.3</v>
      </c>
      <c r="M10" s="35">
        <v>6</v>
      </c>
      <c r="N10" s="41">
        <v>5.6</v>
      </c>
      <c r="O10" s="41">
        <v>5.5</v>
      </c>
      <c r="P10" s="26">
        <v>6.2</v>
      </c>
      <c r="Q10" s="26">
        <v>5.5</v>
      </c>
      <c r="R10" s="26">
        <v>3.6</v>
      </c>
      <c r="S10" s="26">
        <v>4.8</v>
      </c>
      <c r="T10" s="26">
        <v>6</v>
      </c>
      <c r="U10" s="26">
        <v>0</v>
      </c>
      <c r="V10" s="26">
        <v>0</v>
      </c>
      <c r="W10" s="26">
        <v>0</v>
      </c>
    </row>
    <row r="11" spans="1:23" x14ac:dyDescent="0.2">
      <c r="A11" s="10" t="s">
        <v>59</v>
      </c>
      <c r="B11" s="33">
        <v>73.072000000000003</v>
      </c>
      <c r="C11" s="38">
        <v>73.885999999999996</v>
      </c>
      <c r="D11" s="40">
        <v>75.730999999999995</v>
      </c>
      <c r="E11" s="35">
        <v>63.042999999999999</v>
      </c>
      <c r="F11" s="35">
        <v>61.2</v>
      </c>
      <c r="G11" s="35">
        <v>64.3</v>
      </c>
      <c r="H11" s="35">
        <v>68.8</v>
      </c>
      <c r="I11" s="35">
        <v>73.3</v>
      </c>
      <c r="J11" s="35">
        <v>74.900000000000006</v>
      </c>
      <c r="K11" s="35">
        <v>63.8</v>
      </c>
      <c r="L11" s="35">
        <v>63.5</v>
      </c>
      <c r="M11" s="35">
        <v>69.099999999999994</v>
      </c>
      <c r="N11" s="41">
        <v>75.2</v>
      </c>
      <c r="O11" s="41">
        <v>115.3</v>
      </c>
      <c r="P11" s="26">
        <v>150.69999999999999</v>
      </c>
      <c r="Q11" s="26">
        <v>143.69999999999999</v>
      </c>
      <c r="R11" s="26">
        <v>107.4</v>
      </c>
      <c r="S11" s="26">
        <v>155.5</v>
      </c>
      <c r="T11" s="26">
        <v>140.69999999999999</v>
      </c>
      <c r="U11" s="26">
        <v>116.1</v>
      </c>
      <c r="V11" s="26">
        <v>51</v>
      </c>
      <c r="W11" s="10">
        <v>77.8</v>
      </c>
    </row>
    <row r="12" spans="1:23" x14ac:dyDescent="0.2">
      <c r="A12" s="10" t="s">
        <v>62</v>
      </c>
      <c r="B12" s="33">
        <v>139.94399999999999</v>
      </c>
      <c r="C12" s="38">
        <v>119.986</v>
      </c>
      <c r="D12" s="40">
        <v>146.90299999999999</v>
      </c>
      <c r="E12" s="35">
        <v>132.75700000000001</v>
      </c>
      <c r="F12" s="35">
        <v>6.2</v>
      </c>
      <c r="G12" s="35">
        <v>10.1</v>
      </c>
      <c r="H12" s="35">
        <v>12.7</v>
      </c>
      <c r="I12" s="35">
        <v>14.9</v>
      </c>
      <c r="J12" s="35">
        <v>16.600000000000001</v>
      </c>
      <c r="K12" s="35">
        <v>14.5</v>
      </c>
      <c r="L12" s="35">
        <v>14.7</v>
      </c>
      <c r="M12" s="35">
        <v>14.8</v>
      </c>
      <c r="N12" s="41">
        <v>14.6</v>
      </c>
      <c r="O12" s="41">
        <v>13.9</v>
      </c>
      <c r="P12" s="26">
        <v>14.4</v>
      </c>
      <c r="Q12" s="26">
        <v>12.8</v>
      </c>
      <c r="R12" s="26">
        <v>5.7</v>
      </c>
      <c r="S12" s="26">
        <v>6.9</v>
      </c>
      <c r="T12" s="26">
        <v>7.8</v>
      </c>
      <c r="U12" s="26">
        <v>5.3</v>
      </c>
      <c r="V12" s="26">
        <v>0.5</v>
      </c>
      <c r="W12" s="10">
        <v>0</v>
      </c>
    </row>
    <row r="13" spans="1:23" ht="30" customHeight="1" x14ac:dyDescent="0.2">
      <c r="A13" s="10" t="s">
        <v>143</v>
      </c>
      <c r="B13" s="33">
        <v>235.59200000000001</v>
      </c>
      <c r="C13" s="38">
        <v>223.99600000000001</v>
      </c>
      <c r="D13" s="40">
        <v>241.05</v>
      </c>
      <c r="E13" s="35">
        <v>254.66900000000001</v>
      </c>
      <c r="F13" s="35">
        <v>240</v>
      </c>
      <c r="G13" s="35">
        <v>217.3</v>
      </c>
      <c r="H13" s="35">
        <v>216.7</v>
      </c>
      <c r="I13" s="35">
        <v>214.9</v>
      </c>
      <c r="J13" s="35">
        <v>148</v>
      </c>
      <c r="K13" s="35">
        <v>135.5</v>
      </c>
      <c r="L13" s="35">
        <v>129.9</v>
      </c>
      <c r="M13" s="35">
        <v>177.8</v>
      </c>
      <c r="N13" s="41">
        <v>233.9</v>
      </c>
      <c r="O13" s="41">
        <v>173.2</v>
      </c>
      <c r="P13" s="26">
        <v>161.80000000000001</v>
      </c>
      <c r="Q13" s="26">
        <v>163.19999999999999</v>
      </c>
      <c r="R13" s="26">
        <v>143.69999999999999</v>
      </c>
      <c r="S13" s="26">
        <v>156.4</v>
      </c>
      <c r="T13" s="27">
        <v>150.1</v>
      </c>
      <c r="U13" s="26">
        <v>10.5</v>
      </c>
      <c r="V13" s="26">
        <v>0.1</v>
      </c>
      <c r="W13" s="10">
        <v>51.8</v>
      </c>
    </row>
    <row r="14" spans="1:23" x14ac:dyDescent="0.2">
      <c r="A14" s="10" t="s">
        <v>144</v>
      </c>
      <c r="B14" s="33">
        <v>495.50799999999998</v>
      </c>
      <c r="C14" s="38">
        <v>456.56299999999999</v>
      </c>
      <c r="D14" s="40">
        <v>514.70299999999997</v>
      </c>
      <c r="E14" s="35">
        <v>507.29</v>
      </c>
      <c r="F14" s="35">
        <v>623.6</v>
      </c>
      <c r="G14" s="35">
        <v>664</v>
      </c>
      <c r="H14" s="35">
        <v>673.2</v>
      </c>
      <c r="I14" s="35">
        <v>659</v>
      </c>
      <c r="J14" s="35">
        <v>656</v>
      </c>
      <c r="K14" s="35">
        <v>641.29999999999995</v>
      </c>
      <c r="L14" s="35">
        <v>617.70000000000005</v>
      </c>
      <c r="M14" s="35">
        <v>652.5</v>
      </c>
      <c r="N14" s="41">
        <v>663.8</v>
      </c>
      <c r="O14" s="41">
        <v>712.2</v>
      </c>
      <c r="P14" s="26">
        <v>776.9</v>
      </c>
      <c r="Q14" s="26">
        <v>726.7</v>
      </c>
      <c r="R14" s="26">
        <v>592.70000000000005</v>
      </c>
      <c r="S14" s="26">
        <v>622</v>
      </c>
      <c r="T14" s="27">
        <v>675.8</v>
      </c>
      <c r="U14" s="26">
        <v>692.3</v>
      </c>
      <c r="V14" s="26">
        <v>203.1</v>
      </c>
      <c r="W14" s="10">
        <v>244.4</v>
      </c>
    </row>
    <row r="15" spans="1:23" x14ac:dyDescent="0.2">
      <c r="A15" s="10" t="s">
        <v>145</v>
      </c>
      <c r="B15" s="33">
        <v>8.75</v>
      </c>
      <c r="C15" s="38">
        <v>41.295000000000002</v>
      </c>
      <c r="D15" s="40">
        <v>0.106</v>
      </c>
      <c r="E15" s="33">
        <v>1E-3</v>
      </c>
      <c r="F15" s="33">
        <v>0</v>
      </c>
      <c r="G15" s="33">
        <v>0</v>
      </c>
      <c r="H15" s="33">
        <v>0</v>
      </c>
      <c r="I15" s="35">
        <v>0</v>
      </c>
      <c r="J15" s="35">
        <v>0</v>
      </c>
      <c r="K15" s="35">
        <v>0</v>
      </c>
      <c r="L15" s="35">
        <v>0</v>
      </c>
      <c r="M15" s="35">
        <v>0</v>
      </c>
      <c r="N15" s="41">
        <v>15.8</v>
      </c>
      <c r="O15" s="41">
        <v>73.2</v>
      </c>
      <c r="P15" s="37">
        <v>72</v>
      </c>
      <c r="Q15" s="37">
        <v>63.3</v>
      </c>
      <c r="R15" s="37">
        <v>64.5</v>
      </c>
      <c r="S15" s="26">
        <v>54.4</v>
      </c>
      <c r="T15" s="27">
        <v>42.2</v>
      </c>
      <c r="U15" s="26">
        <v>5</v>
      </c>
      <c r="V15" s="26">
        <v>0</v>
      </c>
      <c r="W15" s="26">
        <v>0</v>
      </c>
    </row>
    <row r="16" spans="1:23" x14ac:dyDescent="0.2">
      <c r="A16" s="10" t="s">
        <v>146</v>
      </c>
      <c r="B16" s="33">
        <v>156.54</v>
      </c>
      <c r="C16" s="38">
        <v>159.339</v>
      </c>
      <c r="D16" s="40">
        <v>163.732</v>
      </c>
      <c r="E16" s="35">
        <v>159.089</v>
      </c>
      <c r="F16" s="33">
        <v>156</v>
      </c>
      <c r="G16" s="35">
        <v>156.69999999999999</v>
      </c>
      <c r="H16" s="35">
        <v>148.69999999999999</v>
      </c>
      <c r="I16" s="35">
        <v>149.9</v>
      </c>
      <c r="J16" s="35">
        <v>139.4</v>
      </c>
      <c r="K16" s="35">
        <v>126.9</v>
      </c>
      <c r="L16" s="35">
        <v>129</v>
      </c>
      <c r="M16" s="35">
        <v>147.69999999999999</v>
      </c>
      <c r="N16" s="41">
        <v>120</v>
      </c>
      <c r="O16" s="41">
        <v>82.8</v>
      </c>
      <c r="P16" s="26">
        <v>74.5</v>
      </c>
      <c r="Q16" s="26">
        <v>71.3</v>
      </c>
      <c r="R16" s="26">
        <v>72.099999999999994</v>
      </c>
      <c r="S16" s="26">
        <v>75.099999999999994</v>
      </c>
      <c r="T16" s="27">
        <v>72.599999999999994</v>
      </c>
      <c r="U16" s="26">
        <v>79.599999999999994</v>
      </c>
      <c r="V16" s="26">
        <v>25.4</v>
      </c>
      <c r="W16" s="10">
        <v>34.9</v>
      </c>
    </row>
    <row r="17" spans="1:23" x14ac:dyDescent="0.2">
      <c r="A17" s="10" t="s">
        <v>166</v>
      </c>
      <c r="B17" s="33">
        <v>11.351000000000001</v>
      </c>
      <c r="C17" s="38">
        <v>9.8190000000000008</v>
      </c>
      <c r="D17" s="40">
        <v>8.6159999999999997</v>
      </c>
      <c r="E17" s="35">
        <v>4.0990000000000002</v>
      </c>
      <c r="F17" s="35">
        <v>4.4000000000000004</v>
      </c>
      <c r="G17" s="35">
        <v>26.7</v>
      </c>
      <c r="H17" s="35">
        <v>29.9</v>
      </c>
      <c r="I17" s="35">
        <v>25.7</v>
      </c>
      <c r="J17" s="35">
        <v>25.4</v>
      </c>
      <c r="K17" s="35">
        <v>24.2</v>
      </c>
      <c r="L17" s="35">
        <v>19</v>
      </c>
      <c r="M17" s="35">
        <v>18.899999999999999</v>
      </c>
      <c r="N17" s="41">
        <v>21.5</v>
      </c>
      <c r="O17" s="41">
        <v>30.2</v>
      </c>
      <c r="P17" s="41">
        <v>37.5</v>
      </c>
      <c r="Q17" s="41">
        <v>40</v>
      </c>
      <c r="R17" s="41">
        <v>43.3</v>
      </c>
      <c r="S17" s="26">
        <v>42.8</v>
      </c>
      <c r="T17" s="26">
        <v>41.9</v>
      </c>
      <c r="U17" s="26">
        <v>38.700000000000003</v>
      </c>
      <c r="V17" s="26">
        <v>6</v>
      </c>
      <c r="W17" s="10">
        <v>11.1</v>
      </c>
    </row>
    <row r="18" spans="1:23" x14ac:dyDescent="0.2">
      <c r="A18" s="10" t="s">
        <v>147</v>
      </c>
      <c r="B18" s="33">
        <v>54.655999999999999</v>
      </c>
      <c r="C18" s="38">
        <v>55.747</v>
      </c>
      <c r="D18" s="40">
        <v>52.323999999999998</v>
      </c>
      <c r="E18" s="35">
        <v>62.287999999999997</v>
      </c>
      <c r="F18" s="35">
        <v>58.2</v>
      </c>
      <c r="G18" s="35">
        <v>60.5</v>
      </c>
      <c r="H18" s="35">
        <v>77.900000000000006</v>
      </c>
      <c r="I18" s="35">
        <v>151.5</v>
      </c>
      <c r="J18" s="35">
        <v>146.5</v>
      </c>
      <c r="K18" s="35">
        <v>111.1</v>
      </c>
      <c r="L18" s="35">
        <v>89.9</v>
      </c>
      <c r="M18" s="35">
        <v>83</v>
      </c>
      <c r="N18" s="41">
        <v>87.3</v>
      </c>
      <c r="O18" s="41">
        <v>96.8</v>
      </c>
      <c r="P18" s="41">
        <v>125.1</v>
      </c>
      <c r="Q18" s="41">
        <v>115.8</v>
      </c>
      <c r="R18" s="41">
        <v>129.6</v>
      </c>
      <c r="S18" s="26">
        <v>131.1</v>
      </c>
      <c r="T18" s="26">
        <v>112.6</v>
      </c>
      <c r="U18" s="26">
        <v>113.1</v>
      </c>
      <c r="V18" s="26">
        <v>17.8</v>
      </c>
      <c r="W18" s="10">
        <v>17.3</v>
      </c>
    </row>
    <row r="19" spans="1:23" x14ac:dyDescent="0.2">
      <c r="A19" s="10" t="s">
        <v>148</v>
      </c>
      <c r="B19" s="33">
        <v>28.308</v>
      </c>
      <c r="C19" s="38">
        <v>29.771999999999998</v>
      </c>
      <c r="D19" s="40">
        <v>24.774000000000001</v>
      </c>
      <c r="E19" s="35">
        <v>0.40100000000000002</v>
      </c>
      <c r="F19" s="35">
        <v>2.2999999999999998</v>
      </c>
      <c r="G19" s="35">
        <v>19.5</v>
      </c>
      <c r="H19" s="35">
        <v>28.7</v>
      </c>
      <c r="I19" s="35">
        <v>26.7</v>
      </c>
      <c r="J19" s="35">
        <v>26.9</v>
      </c>
      <c r="K19" s="35">
        <v>23.2</v>
      </c>
      <c r="L19" s="35">
        <v>22.7</v>
      </c>
      <c r="M19" s="35">
        <v>32.799999999999997</v>
      </c>
      <c r="N19" s="41">
        <v>32.9</v>
      </c>
      <c r="O19" s="41">
        <v>34.9</v>
      </c>
      <c r="P19" s="41">
        <v>31.8</v>
      </c>
      <c r="Q19" s="41">
        <v>26.4</v>
      </c>
      <c r="R19" s="41">
        <v>21.6</v>
      </c>
      <c r="S19" s="26">
        <v>16.7</v>
      </c>
      <c r="T19" s="26">
        <v>13.2</v>
      </c>
      <c r="U19" s="26">
        <v>15.8</v>
      </c>
      <c r="V19" s="26">
        <v>4.5</v>
      </c>
      <c r="W19" s="10">
        <v>22.3</v>
      </c>
    </row>
    <row r="20" spans="1:23" x14ac:dyDescent="0.2">
      <c r="A20" s="10" t="s">
        <v>149</v>
      </c>
      <c r="B20" s="33">
        <v>2.3410000000000002</v>
      </c>
      <c r="C20" s="38">
        <v>2.6309999999999998</v>
      </c>
      <c r="D20" s="40">
        <v>3.3929999999999998</v>
      </c>
      <c r="E20" s="35">
        <v>8.6999999999999994E-2</v>
      </c>
      <c r="F20" s="35">
        <v>3.5</v>
      </c>
      <c r="G20" s="35">
        <v>13.7</v>
      </c>
      <c r="H20" s="35">
        <v>1.4</v>
      </c>
      <c r="I20" s="35">
        <v>0</v>
      </c>
      <c r="J20" s="35">
        <v>0</v>
      </c>
      <c r="K20" s="35">
        <v>6.9</v>
      </c>
      <c r="L20" s="35">
        <v>0.5</v>
      </c>
      <c r="M20" s="35">
        <v>10.5</v>
      </c>
      <c r="N20" s="41">
        <v>14.1</v>
      </c>
      <c r="O20" s="41">
        <v>13.2</v>
      </c>
      <c r="P20" s="41">
        <v>12.9</v>
      </c>
      <c r="Q20" s="41">
        <v>10.6</v>
      </c>
      <c r="R20" s="41">
        <v>5.6</v>
      </c>
      <c r="S20" s="26">
        <v>8.4</v>
      </c>
      <c r="T20" s="26">
        <v>6.8</v>
      </c>
      <c r="U20" s="26">
        <v>0.6</v>
      </c>
      <c r="V20" s="26">
        <v>0.8</v>
      </c>
      <c r="W20" s="10">
        <v>0</v>
      </c>
    </row>
    <row r="21" spans="1:23" x14ac:dyDescent="0.2">
      <c r="A21" s="10" t="s">
        <v>150</v>
      </c>
      <c r="B21" s="35">
        <v>0</v>
      </c>
      <c r="C21" s="35">
        <v>0</v>
      </c>
      <c r="D21" s="33">
        <v>18.914000000000001</v>
      </c>
      <c r="E21" s="33">
        <v>19.573</v>
      </c>
      <c r="F21" s="33">
        <v>20.5</v>
      </c>
      <c r="G21" s="35">
        <v>24.3</v>
      </c>
      <c r="H21" s="35">
        <v>33.700000000000003</v>
      </c>
      <c r="I21" s="35">
        <v>33.4</v>
      </c>
      <c r="J21" s="35">
        <v>33.200000000000003</v>
      </c>
      <c r="K21" s="35">
        <v>31.9</v>
      </c>
      <c r="L21" s="35">
        <v>29.9</v>
      </c>
      <c r="M21" s="35">
        <v>31.3</v>
      </c>
      <c r="N21" s="41">
        <v>33.4</v>
      </c>
      <c r="O21" s="41">
        <v>32.700000000000003</v>
      </c>
      <c r="P21" s="41">
        <v>35</v>
      </c>
      <c r="Q21" s="41">
        <v>28.2</v>
      </c>
      <c r="R21" s="41">
        <v>13.2</v>
      </c>
      <c r="S21" s="26">
        <v>17.5</v>
      </c>
      <c r="T21" s="26">
        <v>21.5</v>
      </c>
      <c r="U21" s="26">
        <v>17.100000000000001</v>
      </c>
      <c r="V21" s="26">
        <v>0</v>
      </c>
    </row>
    <row r="22" spans="1:23" x14ac:dyDescent="0.2">
      <c r="A22" s="10" t="s">
        <v>15</v>
      </c>
      <c r="B22" s="33">
        <v>8.4710000000000001</v>
      </c>
      <c r="C22" s="38">
        <v>0.432</v>
      </c>
      <c r="D22" s="33">
        <v>14.221</v>
      </c>
      <c r="E22" s="33">
        <v>14.37</v>
      </c>
      <c r="F22" s="35">
        <v>0</v>
      </c>
      <c r="G22" s="35">
        <v>0</v>
      </c>
      <c r="H22" s="35">
        <v>0</v>
      </c>
      <c r="I22" s="35">
        <v>0</v>
      </c>
      <c r="J22" s="35">
        <v>20.8</v>
      </c>
      <c r="K22" s="35">
        <v>19.5</v>
      </c>
      <c r="L22" s="35">
        <v>18.100000000000001</v>
      </c>
      <c r="M22" s="35">
        <v>18.899999999999999</v>
      </c>
      <c r="N22" s="41">
        <v>19.8</v>
      </c>
      <c r="O22" s="41">
        <v>18.399999999999999</v>
      </c>
      <c r="P22" s="41">
        <v>16.7</v>
      </c>
      <c r="Q22" s="41">
        <v>15.5</v>
      </c>
      <c r="R22" s="41">
        <v>5.4</v>
      </c>
      <c r="S22" s="35">
        <v>0</v>
      </c>
      <c r="T22" s="35">
        <v>0</v>
      </c>
      <c r="U22" s="26">
        <v>0.1</v>
      </c>
      <c r="V22" s="26">
        <v>0</v>
      </c>
    </row>
    <row r="23" spans="1:23" x14ac:dyDescent="0.2">
      <c r="A23" s="10" t="s">
        <v>151</v>
      </c>
      <c r="B23" s="35">
        <v>0</v>
      </c>
      <c r="C23" s="35">
        <v>0</v>
      </c>
      <c r="D23" s="35">
        <v>0</v>
      </c>
      <c r="E23" s="35">
        <v>0</v>
      </c>
      <c r="F23" s="35">
        <v>0</v>
      </c>
      <c r="G23" s="35">
        <v>0</v>
      </c>
      <c r="H23" s="35">
        <v>3.3</v>
      </c>
      <c r="I23" s="35">
        <v>24.6</v>
      </c>
      <c r="J23" s="35">
        <v>17.600000000000001</v>
      </c>
      <c r="K23" s="35">
        <v>28.1</v>
      </c>
      <c r="L23" s="35">
        <v>30.1</v>
      </c>
      <c r="M23" s="35">
        <v>22.4</v>
      </c>
      <c r="N23" s="41">
        <v>4.8</v>
      </c>
      <c r="O23" s="35">
        <v>0</v>
      </c>
      <c r="P23" s="35">
        <v>0</v>
      </c>
      <c r="Q23" s="35">
        <v>0</v>
      </c>
      <c r="R23" s="35">
        <v>0</v>
      </c>
      <c r="S23" s="26">
        <v>0.1</v>
      </c>
      <c r="T23" s="35">
        <v>0</v>
      </c>
      <c r="U23" s="26">
        <v>0.1</v>
      </c>
      <c r="V23" s="26">
        <v>0.1</v>
      </c>
      <c r="W23" s="10">
        <v>2.4</v>
      </c>
    </row>
    <row r="24" spans="1:23" x14ac:dyDescent="0.2">
      <c r="A24" s="10" t="s">
        <v>152</v>
      </c>
      <c r="B24" s="35">
        <v>0</v>
      </c>
      <c r="C24" s="33" t="s">
        <v>161</v>
      </c>
      <c r="D24" s="33">
        <v>28.931000000000001</v>
      </c>
      <c r="E24" s="33">
        <v>28.042999999999999</v>
      </c>
      <c r="F24" s="33">
        <v>26.7</v>
      </c>
      <c r="G24" s="35">
        <v>29.9</v>
      </c>
      <c r="H24" s="35">
        <v>29.6</v>
      </c>
      <c r="I24" s="35">
        <v>32.5</v>
      </c>
      <c r="J24" s="35">
        <v>33.700000000000003</v>
      </c>
      <c r="K24" s="35">
        <v>32</v>
      </c>
      <c r="L24" s="35">
        <v>27.1</v>
      </c>
      <c r="M24" s="35">
        <v>30.2</v>
      </c>
      <c r="N24" s="41">
        <v>32.200000000000003</v>
      </c>
      <c r="O24" s="41">
        <v>34.200000000000003</v>
      </c>
      <c r="P24" s="41">
        <v>36.6</v>
      </c>
      <c r="Q24" s="41">
        <v>30.1</v>
      </c>
      <c r="R24" s="41">
        <v>18.2</v>
      </c>
      <c r="S24" s="26">
        <v>23.6</v>
      </c>
      <c r="T24" s="26">
        <v>23.1</v>
      </c>
      <c r="U24" s="26">
        <v>19.3</v>
      </c>
      <c r="V24" s="26">
        <v>8.1</v>
      </c>
      <c r="W24" s="10">
        <v>12.4</v>
      </c>
    </row>
    <row r="25" spans="1:23" x14ac:dyDescent="0.2">
      <c r="A25" s="10" t="s">
        <v>153</v>
      </c>
      <c r="B25" s="33">
        <v>18.654</v>
      </c>
      <c r="C25" s="38">
        <v>17.759</v>
      </c>
      <c r="D25" s="40">
        <v>12.824999999999999</v>
      </c>
      <c r="E25" s="35">
        <v>12.271000000000001</v>
      </c>
      <c r="F25" s="33">
        <v>15.9</v>
      </c>
      <c r="G25" s="35">
        <v>16.600000000000001</v>
      </c>
      <c r="H25" s="35">
        <v>20.9</v>
      </c>
      <c r="I25" s="35">
        <v>26.7</v>
      </c>
      <c r="J25" s="35">
        <v>21.6</v>
      </c>
      <c r="K25" s="35">
        <v>15.5</v>
      </c>
      <c r="L25" s="35">
        <v>8.1</v>
      </c>
      <c r="M25" s="35">
        <v>0.5</v>
      </c>
      <c r="N25" s="41">
        <v>0.6</v>
      </c>
      <c r="O25" s="41">
        <v>12.3</v>
      </c>
      <c r="P25" s="43">
        <v>7</v>
      </c>
      <c r="Q25" s="43">
        <v>9.1999999999999993</v>
      </c>
      <c r="R25" s="43">
        <v>3.6</v>
      </c>
      <c r="S25" s="26">
        <v>5.0999999999999996</v>
      </c>
      <c r="T25" s="26">
        <v>2.2000000000000002</v>
      </c>
      <c r="U25" s="26">
        <v>0.1</v>
      </c>
      <c r="V25" s="26">
        <v>0</v>
      </c>
    </row>
    <row r="26" spans="1:23" x14ac:dyDescent="0.2">
      <c r="A26" s="10" t="s">
        <v>154</v>
      </c>
      <c r="B26" s="33">
        <v>133.40899999999999</v>
      </c>
      <c r="C26" s="38">
        <v>148.62100000000001</v>
      </c>
      <c r="D26" s="40">
        <v>150.67400000000001</v>
      </c>
      <c r="E26" s="35">
        <v>125.291</v>
      </c>
      <c r="F26" s="35">
        <v>119.2</v>
      </c>
      <c r="G26" s="35">
        <v>119.4</v>
      </c>
      <c r="H26" s="35">
        <v>134.69999999999999</v>
      </c>
      <c r="I26" s="35">
        <v>121.6</v>
      </c>
      <c r="J26" s="35">
        <v>132.30000000000001</v>
      </c>
      <c r="K26" s="35">
        <v>104.6</v>
      </c>
      <c r="L26" s="35">
        <v>93.1</v>
      </c>
      <c r="M26" s="35">
        <v>144.5</v>
      </c>
      <c r="N26" s="41">
        <v>180.7</v>
      </c>
      <c r="O26" s="41">
        <v>203.3</v>
      </c>
      <c r="P26" s="41">
        <v>226.1</v>
      </c>
      <c r="Q26" s="41">
        <v>202.6</v>
      </c>
      <c r="R26" s="41">
        <v>202.4</v>
      </c>
      <c r="S26" s="26">
        <v>208.1</v>
      </c>
      <c r="T26" s="26">
        <v>218.6</v>
      </c>
      <c r="U26" s="26">
        <v>214</v>
      </c>
      <c r="V26" s="26">
        <v>39.799999999999997</v>
      </c>
      <c r="W26" s="10">
        <v>31.7</v>
      </c>
    </row>
    <row r="27" spans="1:23" x14ac:dyDescent="0.2">
      <c r="A27" s="10" t="s">
        <v>155</v>
      </c>
      <c r="B27" s="33">
        <v>46.567999999999998</v>
      </c>
      <c r="C27" s="38">
        <v>67.055999999999997</v>
      </c>
      <c r="D27" s="40">
        <v>46.253999999999998</v>
      </c>
      <c r="E27" s="35">
        <v>19.617999999999999</v>
      </c>
      <c r="F27" s="35">
        <v>19.899999999999999</v>
      </c>
      <c r="G27" s="35">
        <v>21.2</v>
      </c>
      <c r="H27" s="35">
        <v>26.7</v>
      </c>
      <c r="I27" s="35">
        <v>21.8</v>
      </c>
      <c r="J27" s="35">
        <v>22.4</v>
      </c>
      <c r="K27" s="35">
        <v>18.5</v>
      </c>
      <c r="L27" s="35">
        <v>26.4</v>
      </c>
      <c r="M27" s="35">
        <v>24.8</v>
      </c>
      <c r="N27" s="41">
        <v>24.9</v>
      </c>
      <c r="O27" s="41">
        <v>30.8</v>
      </c>
      <c r="P27" s="41">
        <v>30.2</v>
      </c>
      <c r="Q27" s="41">
        <v>20.8</v>
      </c>
      <c r="R27" s="41">
        <v>8.9</v>
      </c>
      <c r="S27" s="26">
        <v>11.4</v>
      </c>
      <c r="T27" s="26">
        <v>10.9</v>
      </c>
      <c r="U27" s="26">
        <v>22.2</v>
      </c>
      <c r="V27" s="26">
        <v>9.1</v>
      </c>
      <c r="W27" s="10">
        <v>3.8</v>
      </c>
    </row>
    <row r="28" spans="1:23" x14ac:dyDescent="0.2">
      <c r="A28" s="10" t="s">
        <v>175</v>
      </c>
      <c r="B28" s="33"/>
      <c r="C28" s="38"/>
      <c r="D28" s="40"/>
      <c r="E28" s="35"/>
      <c r="F28" s="35"/>
      <c r="G28" s="35"/>
      <c r="H28" s="35"/>
      <c r="I28" s="35"/>
      <c r="J28" s="35"/>
      <c r="K28" s="35"/>
      <c r="L28" s="35">
        <v>0</v>
      </c>
      <c r="M28" s="35">
        <v>0</v>
      </c>
      <c r="N28" s="35">
        <v>0</v>
      </c>
      <c r="O28" s="35">
        <v>0</v>
      </c>
      <c r="P28" s="35">
        <v>0</v>
      </c>
      <c r="Q28" s="35">
        <v>0</v>
      </c>
      <c r="R28" s="35">
        <v>0</v>
      </c>
      <c r="S28" s="35">
        <v>0</v>
      </c>
      <c r="T28" s="35">
        <v>0</v>
      </c>
      <c r="U28" s="35">
        <v>0</v>
      </c>
      <c r="V28" s="35">
        <v>0</v>
      </c>
      <c r="W28" s="10">
        <v>9.6999999999999993</v>
      </c>
    </row>
    <row r="29" spans="1:23" x14ac:dyDescent="0.2">
      <c r="A29" s="10" t="s">
        <v>156</v>
      </c>
      <c r="B29" s="33">
        <v>37.103000000000002</v>
      </c>
      <c r="C29" s="38">
        <v>29.254999999999999</v>
      </c>
      <c r="D29" s="33">
        <v>52.244</v>
      </c>
      <c r="E29" s="33">
        <v>60.744999999999997</v>
      </c>
      <c r="F29" s="33">
        <v>59.1</v>
      </c>
      <c r="G29" s="35">
        <v>57.6</v>
      </c>
      <c r="H29" s="35">
        <v>68.7</v>
      </c>
      <c r="I29" s="35">
        <v>65.599999999999994</v>
      </c>
      <c r="J29" s="35">
        <v>65.8</v>
      </c>
      <c r="K29" s="35">
        <v>60.9</v>
      </c>
      <c r="L29" s="35">
        <v>60</v>
      </c>
      <c r="M29" s="35">
        <v>61.7</v>
      </c>
      <c r="N29" s="41">
        <v>64.599999999999994</v>
      </c>
      <c r="O29" s="41">
        <v>63.8</v>
      </c>
      <c r="P29" s="41">
        <v>60.2</v>
      </c>
      <c r="Q29" s="41">
        <v>50.6</v>
      </c>
      <c r="R29" s="41">
        <v>42.4</v>
      </c>
      <c r="S29" s="26">
        <v>45.4</v>
      </c>
      <c r="T29" s="26">
        <v>41.9</v>
      </c>
      <c r="U29" s="26">
        <v>45.6</v>
      </c>
      <c r="V29" s="26">
        <v>18.2</v>
      </c>
      <c r="W29" s="10">
        <v>19.7</v>
      </c>
    </row>
    <row r="30" spans="1:23" x14ac:dyDescent="0.2">
      <c r="A30" s="10" t="s">
        <v>157</v>
      </c>
      <c r="B30" s="35">
        <v>0</v>
      </c>
      <c r="C30" s="35">
        <v>0</v>
      </c>
      <c r="D30" s="35">
        <v>0</v>
      </c>
      <c r="E30" s="35">
        <v>0</v>
      </c>
      <c r="F30" s="35">
        <v>0</v>
      </c>
      <c r="G30" s="35">
        <v>0</v>
      </c>
      <c r="H30" s="35">
        <v>0</v>
      </c>
      <c r="I30" s="35">
        <v>0</v>
      </c>
      <c r="J30" s="35">
        <v>0</v>
      </c>
      <c r="K30" s="35">
        <v>0</v>
      </c>
      <c r="L30" s="35">
        <v>0</v>
      </c>
      <c r="M30" s="35">
        <v>0</v>
      </c>
      <c r="N30" s="35">
        <v>0</v>
      </c>
      <c r="O30" s="35">
        <v>0</v>
      </c>
      <c r="P30" s="35">
        <v>0</v>
      </c>
      <c r="Q30" s="35">
        <v>0</v>
      </c>
      <c r="R30" s="35">
        <v>0</v>
      </c>
      <c r="S30" s="35">
        <v>0</v>
      </c>
      <c r="T30" s="35">
        <v>0</v>
      </c>
      <c r="U30" s="26">
        <v>25.1</v>
      </c>
      <c r="V30" s="26">
        <v>4.9000000000000004</v>
      </c>
    </row>
    <row r="31" spans="1:23" x14ac:dyDescent="0.2">
      <c r="A31" s="10" t="s">
        <v>158</v>
      </c>
      <c r="B31" s="33">
        <v>12.609</v>
      </c>
      <c r="C31" s="38">
        <v>14.651</v>
      </c>
      <c r="D31" s="40">
        <v>10.021000000000001</v>
      </c>
      <c r="E31" s="35">
        <v>18.754999999999999</v>
      </c>
      <c r="F31" s="35">
        <v>20.6</v>
      </c>
      <c r="G31" s="35">
        <v>30</v>
      </c>
      <c r="H31" s="35">
        <v>33.200000000000003</v>
      </c>
      <c r="I31" s="35">
        <v>40.299999999999997</v>
      </c>
      <c r="J31" s="35">
        <v>55.5</v>
      </c>
      <c r="K31" s="35">
        <v>45.2</v>
      </c>
      <c r="L31" s="35">
        <v>27.9</v>
      </c>
      <c r="M31" s="35">
        <v>22.6</v>
      </c>
      <c r="N31" s="41">
        <v>16.3</v>
      </c>
      <c r="O31" s="41">
        <v>9.5</v>
      </c>
      <c r="P31" s="43">
        <v>14</v>
      </c>
      <c r="Q31" s="43">
        <v>13.9</v>
      </c>
      <c r="R31" s="43">
        <v>6.7</v>
      </c>
      <c r="S31" s="26">
        <v>14.2</v>
      </c>
      <c r="T31" s="26">
        <v>7.7</v>
      </c>
      <c r="U31" s="26">
        <v>1.3</v>
      </c>
      <c r="V31" s="26">
        <v>1.7</v>
      </c>
      <c r="W31" s="10">
        <v>0.4</v>
      </c>
    </row>
    <row r="32" spans="1:23" x14ac:dyDescent="0.2">
      <c r="A32" s="10" t="s">
        <v>162</v>
      </c>
      <c r="B32" s="35">
        <v>0</v>
      </c>
      <c r="C32" s="35">
        <v>0</v>
      </c>
      <c r="D32" s="35">
        <v>0</v>
      </c>
      <c r="E32" s="35">
        <v>0</v>
      </c>
      <c r="F32" s="35">
        <v>0</v>
      </c>
      <c r="G32" s="35">
        <v>0</v>
      </c>
      <c r="H32" s="35">
        <v>0</v>
      </c>
      <c r="I32" s="35">
        <v>0</v>
      </c>
      <c r="J32" s="35">
        <v>0</v>
      </c>
      <c r="K32" s="35">
        <v>0</v>
      </c>
      <c r="L32" s="35">
        <v>0</v>
      </c>
      <c r="M32" s="35">
        <v>0</v>
      </c>
      <c r="N32" s="35">
        <v>0</v>
      </c>
      <c r="O32" s="35">
        <v>0</v>
      </c>
      <c r="P32" s="35">
        <v>0</v>
      </c>
      <c r="Q32" s="35">
        <v>0</v>
      </c>
      <c r="R32" s="35">
        <v>0</v>
      </c>
      <c r="S32" s="35">
        <v>0</v>
      </c>
      <c r="T32" s="35">
        <v>0</v>
      </c>
      <c r="U32" s="26">
        <v>6.2</v>
      </c>
      <c r="V32" s="26">
        <v>6.2</v>
      </c>
      <c r="W32" s="10">
        <v>9.3000000000000007</v>
      </c>
    </row>
    <row r="33" spans="1:23" ht="36.75" customHeight="1" x14ac:dyDescent="0.2">
      <c r="A33" s="30" t="s">
        <v>159</v>
      </c>
      <c r="B33" s="112">
        <f>SUM(B6:B32)</f>
        <v>1505.0219999999997</v>
      </c>
      <c r="C33" s="112">
        <f t="shared" ref="C33:W33" si="0">SUM(C6:C32)</f>
        <v>1490.7540000000004</v>
      </c>
      <c r="D33" s="112">
        <f t="shared" si="0"/>
        <v>1609.625</v>
      </c>
      <c r="E33" s="112">
        <f t="shared" si="0"/>
        <v>1528.0309999999997</v>
      </c>
      <c r="F33" s="112">
        <f t="shared" si="0"/>
        <v>1606.7000000000003</v>
      </c>
      <c r="G33" s="112">
        <f t="shared" si="0"/>
        <v>1701.9000000000003</v>
      </c>
      <c r="H33" s="112">
        <f t="shared" si="0"/>
        <v>1794.8000000000006</v>
      </c>
      <c r="I33" s="112">
        <f t="shared" si="0"/>
        <v>1869</v>
      </c>
      <c r="J33" s="112">
        <f t="shared" si="0"/>
        <v>1819.0000000000002</v>
      </c>
      <c r="K33" s="112">
        <f t="shared" si="0"/>
        <v>1694.6000000000001</v>
      </c>
      <c r="L33" s="112">
        <f t="shared" si="0"/>
        <v>1603.8999999999999</v>
      </c>
      <c r="M33" s="112">
        <f t="shared" si="0"/>
        <v>1765.8000000000002</v>
      </c>
      <c r="N33" s="112">
        <f t="shared" si="0"/>
        <v>1877.3999999999999</v>
      </c>
      <c r="O33" s="112">
        <f t="shared" si="0"/>
        <v>1970.6000000000001</v>
      </c>
      <c r="P33" s="112">
        <f t="shared" si="0"/>
        <v>2098.6999999999998</v>
      </c>
      <c r="Q33" s="112">
        <f t="shared" si="0"/>
        <v>1941.0999999999997</v>
      </c>
      <c r="R33" s="112">
        <f t="shared" si="0"/>
        <v>1601.5</v>
      </c>
      <c r="S33" s="112">
        <f t="shared" si="0"/>
        <v>1749.3999999999999</v>
      </c>
      <c r="T33" s="112">
        <f t="shared" si="0"/>
        <v>1747.3999999999999</v>
      </c>
      <c r="U33" s="112">
        <f t="shared" si="0"/>
        <v>1538.8999999999992</v>
      </c>
      <c r="V33" s="112">
        <f t="shared" si="0"/>
        <v>437.3</v>
      </c>
      <c r="W33" s="112">
        <f t="shared" si="0"/>
        <v>577.6</v>
      </c>
    </row>
    <row r="34" spans="1:23" ht="73.5" customHeight="1" x14ac:dyDescent="0.2">
      <c r="A34" s="30" t="s">
        <v>160</v>
      </c>
      <c r="B34" s="35">
        <v>0</v>
      </c>
      <c r="C34" s="35">
        <v>0</v>
      </c>
      <c r="D34" s="44">
        <v>1.7609999999999999</v>
      </c>
      <c r="E34" s="44">
        <v>1.7729999999999999</v>
      </c>
      <c r="F34" s="44">
        <v>1.59</v>
      </c>
      <c r="G34" s="35">
        <v>1.6220000000000001</v>
      </c>
      <c r="H34" s="35">
        <v>1.5449999999999999</v>
      </c>
      <c r="I34" s="35">
        <v>1.506</v>
      </c>
      <c r="J34" s="35">
        <v>2.4</v>
      </c>
      <c r="K34" s="35">
        <v>2</v>
      </c>
      <c r="L34" s="35">
        <v>2.2000000000000002</v>
      </c>
      <c r="M34" s="35">
        <v>2.1</v>
      </c>
      <c r="N34" s="35">
        <v>2.2999999999999998</v>
      </c>
      <c r="O34" s="35">
        <v>2.2000000000000002</v>
      </c>
      <c r="P34" s="35">
        <v>13</v>
      </c>
      <c r="Q34" s="35">
        <v>17.899999999999999</v>
      </c>
      <c r="R34" s="35">
        <v>2.4</v>
      </c>
      <c r="S34" s="35">
        <v>2.8</v>
      </c>
      <c r="T34" s="35">
        <v>2.5</v>
      </c>
      <c r="U34" s="26">
        <v>2.8</v>
      </c>
      <c r="V34" s="26">
        <v>0</v>
      </c>
      <c r="W34" s="10">
        <v>2.4</v>
      </c>
    </row>
    <row r="35" spans="1:23" x14ac:dyDescent="0.2">
      <c r="A35" s="30" t="s">
        <v>169</v>
      </c>
      <c r="B35" s="35">
        <v>0</v>
      </c>
      <c r="C35" s="35">
        <v>0</v>
      </c>
      <c r="D35" s="35">
        <v>0</v>
      </c>
      <c r="E35" s="35">
        <v>0</v>
      </c>
      <c r="F35" s="35">
        <v>0</v>
      </c>
      <c r="G35" s="35">
        <v>0</v>
      </c>
      <c r="H35" s="35">
        <v>0</v>
      </c>
      <c r="I35" s="35">
        <v>0</v>
      </c>
      <c r="J35" s="35">
        <v>0</v>
      </c>
      <c r="K35" s="35">
        <v>0</v>
      </c>
      <c r="L35" s="35">
        <v>0</v>
      </c>
      <c r="M35" s="35">
        <v>0</v>
      </c>
      <c r="N35" s="35">
        <v>0</v>
      </c>
      <c r="O35" s="35">
        <v>0</v>
      </c>
      <c r="P35" s="35">
        <v>0</v>
      </c>
      <c r="Q35" s="35">
        <v>0</v>
      </c>
      <c r="R35" s="35">
        <v>0</v>
      </c>
      <c r="S35" s="35">
        <v>0</v>
      </c>
      <c r="T35" s="35">
        <v>0</v>
      </c>
      <c r="U35" s="26">
        <v>0</v>
      </c>
      <c r="V35" s="26">
        <v>0.2</v>
      </c>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5"/>
  <sheetViews>
    <sheetView zoomScaleNormal="100" workbookViewId="0">
      <pane xSplit="1" topLeftCell="L1" activePane="topRight" state="frozen"/>
      <selection activeCell="B29" sqref="B29"/>
      <selection pane="topRight" activeCell="B29" sqref="B29"/>
    </sheetView>
  </sheetViews>
  <sheetFormatPr defaultRowHeight="15" x14ac:dyDescent="0.2"/>
  <cols>
    <col min="1" max="1" width="16.6640625" style="10" customWidth="1"/>
    <col min="2" max="22" width="8.5546875" style="10" customWidth="1"/>
    <col min="23" max="16384" width="8.88671875" style="10"/>
  </cols>
  <sheetData>
    <row r="1" spans="1:23" s="5" customFormat="1" ht="15.75" x14ac:dyDescent="0.25">
      <c r="A1" s="1" t="s">
        <v>429</v>
      </c>
      <c r="B1" s="2"/>
      <c r="C1" s="3"/>
      <c r="D1" s="4"/>
      <c r="E1" s="4"/>
      <c r="F1" s="2"/>
    </row>
    <row r="2" spans="1:23" s="5" customFormat="1" ht="15.75" x14ac:dyDescent="0.25">
      <c r="A2" s="2" t="s">
        <v>5</v>
      </c>
      <c r="B2" s="2"/>
      <c r="C2" s="3"/>
      <c r="D2" s="4"/>
      <c r="E2" s="4"/>
      <c r="F2" s="2"/>
    </row>
    <row r="3" spans="1:23" s="5" customFormat="1" ht="15.75" x14ac:dyDescent="0.25">
      <c r="A3" s="5" t="s">
        <v>40</v>
      </c>
      <c r="B3" s="2"/>
      <c r="C3" s="3"/>
      <c r="D3" s="4"/>
      <c r="E3" s="4"/>
      <c r="F3" s="2"/>
    </row>
    <row r="4" spans="1:23" s="9" customFormat="1" ht="31.5" x14ac:dyDescent="0.25">
      <c r="A4" s="32" t="s">
        <v>6</v>
      </c>
      <c r="B4" s="9" t="s">
        <v>123</v>
      </c>
      <c r="C4" s="9" t="s">
        <v>124</v>
      </c>
      <c r="D4" s="9" t="s">
        <v>165</v>
      </c>
      <c r="E4" s="9" t="s">
        <v>125</v>
      </c>
      <c r="F4" s="9" t="s">
        <v>126</v>
      </c>
      <c r="G4" s="9" t="s">
        <v>127</v>
      </c>
      <c r="H4" s="9" t="s">
        <v>128</v>
      </c>
      <c r="I4" s="9" t="s">
        <v>129</v>
      </c>
      <c r="J4" s="9" t="s">
        <v>130</v>
      </c>
      <c r="K4" s="9" t="s">
        <v>131</v>
      </c>
      <c r="L4" s="9" t="s">
        <v>132</v>
      </c>
      <c r="M4" s="9" t="s">
        <v>133</v>
      </c>
      <c r="N4" s="9" t="s">
        <v>134</v>
      </c>
      <c r="O4" s="9" t="s">
        <v>135</v>
      </c>
      <c r="P4" s="9" t="s">
        <v>136</v>
      </c>
      <c r="Q4" s="9" t="s">
        <v>137</v>
      </c>
      <c r="R4" s="9" t="s">
        <v>138</v>
      </c>
      <c r="S4" s="9" t="s">
        <v>139</v>
      </c>
      <c r="T4" s="9" t="s">
        <v>140</v>
      </c>
      <c r="U4" s="9" t="s">
        <v>141</v>
      </c>
      <c r="V4" s="9" t="s">
        <v>142</v>
      </c>
      <c r="W4" s="32" t="s">
        <v>444</v>
      </c>
    </row>
    <row r="5" spans="1:23" x14ac:dyDescent="0.2">
      <c r="A5" s="10" t="s">
        <v>51</v>
      </c>
      <c r="B5" s="35">
        <v>0</v>
      </c>
      <c r="C5" s="35">
        <v>0</v>
      </c>
      <c r="D5" s="35">
        <v>0</v>
      </c>
      <c r="E5" s="35">
        <v>0</v>
      </c>
      <c r="F5" s="35">
        <v>0</v>
      </c>
      <c r="G5" s="35">
        <v>0</v>
      </c>
      <c r="H5" s="35">
        <v>0</v>
      </c>
      <c r="I5" s="35">
        <v>0</v>
      </c>
      <c r="J5" s="35">
        <v>0</v>
      </c>
      <c r="K5" s="35">
        <v>0</v>
      </c>
      <c r="L5" s="35">
        <v>0</v>
      </c>
      <c r="M5" s="35">
        <v>0</v>
      </c>
      <c r="N5" s="35">
        <v>0</v>
      </c>
      <c r="O5" s="35">
        <v>0</v>
      </c>
      <c r="P5" s="35">
        <v>0</v>
      </c>
      <c r="Q5" s="35">
        <v>0</v>
      </c>
      <c r="R5" s="35">
        <v>0</v>
      </c>
      <c r="S5" s="38">
        <v>2.8</v>
      </c>
      <c r="T5" s="40">
        <v>2.8</v>
      </c>
      <c r="U5" s="38">
        <v>1.4</v>
      </c>
      <c r="V5" s="40">
        <v>1.4</v>
      </c>
      <c r="W5" s="10">
        <v>0.5</v>
      </c>
    </row>
    <row r="6" spans="1:23" x14ac:dyDescent="0.2">
      <c r="A6" s="10" t="s">
        <v>53</v>
      </c>
      <c r="B6" s="33">
        <v>9.2850000000000001</v>
      </c>
      <c r="C6" s="38">
        <v>11.535</v>
      </c>
      <c r="D6" s="40">
        <v>8.1180000000000003</v>
      </c>
      <c r="E6" s="35">
        <v>12.701000000000001</v>
      </c>
      <c r="F6" s="35">
        <v>17.100000000000001</v>
      </c>
      <c r="G6" s="35">
        <v>17.100000000000001</v>
      </c>
      <c r="H6" s="40">
        <v>15.3</v>
      </c>
      <c r="I6" s="40">
        <v>10.5</v>
      </c>
      <c r="J6" s="35">
        <v>7.5</v>
      </c>
      <c r="K6" s="40">
        <v>0.9</v>
      </c>
      <c r="L6" s="40">
        <v>1</v>
      </c>
      <c r="M6" s="35">
        <v>0</v>
      </c>
      <c r="N6" s="35">
        <v>0</v>
      </c>
      <c r="O6" s="35">
        <v>0</v>
      </c>
      <c r="P6" s="35">
        <v>0</v>
      </c>
      <c r="Q6" s="35">
        <v>0</v>
      </c>
      <c r="R6" s="40">
        <v>0.1</v>
      </c>
      <c r="S6" s="40">
        <v>0.2</v>
      </c>
      <c r="T6" s="35">
        <v>0</v>
      </c>
      <c r="U6" s="40">
        <v>0.4</v>
      </c>
      <c r="V6" s="35">
        <v>0</v>
      </c>
      <c r="W6" s="10">
        <v>0.1</v>
      </c>
    </row>
    <row r="7" spans="1:23" x14ac:dyDescent="0.2">
      <c r="A7" s="10" t="s">
        <v>55</v>
      </c>
      <c r="B7" s="33">
        <v>13.234999999999999</v>
      </c>
      <c r="C7" s="38">
        <v>14.544</v>
      </c>
      <c r="D7" s="40">
        <v>28.004000000000001</v>
      </c>
      <c r="E7" s="35">
        <v>20.446000000000002</v>
      </c>
      <c r="F7" s="35">
        <v>20.7</v>
      </c>
      <c r="G7" s="35">
        <v>20.399999999999999</v>
      </c>
      <c r="H7" s="35">
        <v>23.2</v>
      </c>
      <c r="I7" s="35">
        <v>29.2</v>
      </c>
      <c r="J7" s="35">
        <v>35.700000000000003</v>
      </c>
      <c r="K7" s="35">
        <v>39.1</v>
      </c>
      <c r="L7" s="35">
        <v>35.6</v>
      </c>
      <c r="M7" s="35">
        <v>36.5</v>
      </c>
      <c r="N7" s="33">
        <v>40</v>
      </c>
      <c r="O7" s="33">
        <v>43.5</v>
      </c>
      <c r="P7" s="38">
        <v>45.4</v>
      </c>
      <c r="Q7" s="38">
        <v>44.5</v>
      </c>
      <c r="R7" s="38">
        <v>45.8</v>
      </c>
      <c r="S7" s="38">
        <v>45.9</v>
      </c>
      <c r="T7" s="38">
        <v>46.2</v>
      </c>
      <c r="U7" s="38">
        <v>48.4</v>
      </c>
      <c r="V7" s="38">
        <v>13</v>
      </c>
      <c r="W7" s="10">
        <v>15.4</v>
      </c>
    </row>
    <row r="8" spans="1:23" x14ac:dyDescent="0.2">
      <c r="A8" s="10" t="s">
        <v>445</v>
      </c>
      <c r="B8" s="33"/>
      <c r="C8" s="38"/>
      <c r="D8" s="40"/>
      <c r="E8" s="35"/>
      <c r="F8" s="35"/>
      <c r="G8" s="35"/>
      <c r="H8" s="35"/>
      <c r="I8" s="35"/>
      <c r="J8" s="35"/>
      <c r="K8" s="35"/>
      <c r="L8" s="35">
        <v>0</v>
      </c>
      <c r="M8" s="35">
        <v>0</v>
      </c>
      <c r="N8" s="35">
        <v>0</v>
      </c>
      <c r="O8" s="35">
        <v>0</v>
      </c>
      <c r="P8" s="35">
        <v>0</v>
      </c>
      <c r="Q8" s="35">
        <v>0</v>
      </c>
      <c r="R8" s="35">
        <v>0</v>
      </c>
      <c r="S8" s="35">
        <v>0</v>
      </c>
      <c r="T8" s="35">
        <v>0</v>
      </c>
      <c r="U8" s="35">
        <v>0</v>
      </c>
      <c r="V8" s="35">
        <v>0</v>
      </c>
      <c r="W8" s="10">
        <v>0.1</v>
      </c>
    </row>
    <row r="9" spans="1:23" x14ac:dyDescent="0.2">
      <c r="A9" s="10" t="s">
        <v>58</v>
      </c>
      <c r="B9" s="35">
        <v>0</v>
      </c>
      <c r="C9" s="35">
        <v>0</v>
      </c>
      <c r="D9" s="35">
        <v>0</v>
      </c>
      <c r="E9" s="35">
        <v>0</v>
      </c>
      <c r="F9" s="35">
        <v>31</v>
      </c>
      <c r="G9" s="35">
        <v>29.8</v>
      </c>
      <c r="H9" s="35">
        <v>27.1</v>
      </c>
      <c r="I9" s="35">
        <v>25.2</v>
      </c>
      <c r="J9" s="35">
        <v>28.3</v>
      </c>
      <c r="K9" s="35">
        <v>31.8</v>
      </c>
      <c r="L9" s="35">
        <v>21.9</v>
      </c>
      <c r="M9" s="35">
        <v>21.7</v>
      </c>
      <c r="N9" s="33">
        <v>19.899999999999999</v>
      </c>
      <c r="O9" s="33">
        <v>19.3</v>
      </c>
      <c r="P9" s="38">
        <v>20.5</v>
      </c>
      <c r="Q9" s="38">
        <v>20.6</v>
      </c>
      <c r="R9" s="38">
        <v>20.6</v>
      </c>
      <c r="S9" s="38">
        <v>16.899999999999999</v>
      </c>
      <c r="T9" s="38">
        <v>17.899999999999999</v>
      </c>
      <c r="U9" s="38">
        <v>18.399999999999999</v>
      </c>
      <c r="V9" s="38">
        <v>4.2</v>
      </c>
      <c r="W9" s="10">
        <v>7.8</v>
      </c>
    </row>
    <row r="10" spans="1:23" x14ac:dyDescent="0.2">
      <c r="A10" s="10" t="s">
        <v>59</v>
      </c>
      <c r="B10" s="33">
        <v>13.225</v>
      </c>
      <c r="C10" s="38">
        <v>15.391</v>
      </c>
      <c r="D10" s="40">
        <v>16.663</v>
      </c>
      <c r="E10" s="35">
        <v>15.186</v>
      </c>
      <c r="F10" s="35">
        <v>15.8</v>
      </c>
      <c r="G10" s="35">
        <v>21.9</v>
      </c>
      <c r="H10" s="35">
        <v>23.3</v>
      </c>
      <c r="I10" s="35">
        <v>26.7</v>
      </c>
      <c r="J10" s="35">
        <v>30.8</v>
      </c>
      <c r="K10" s="35">
        <v>32.9</v>
      </c>
      <c r="L10" s="35">
        <v>32.4</v>
      </c>
      <c r="M10" s="35">
        <v>35.6</v>
      </c>
      <c r="N10" s="33">
        <v>36.9</v>
      </c>
      <c r="O10" s="33">
        <v>39.9</v>
      </c>
      <c r="P10" s="38">
        <v>45</v>
      </c>
      <c r="Q10" s="38">
        <v>44.8</v>
      </c>
      <c r="R10" s="38">
        <v>43.5</v>
      </c>
      <c r="S10" s="38">
        <v>47.1</v>
      </c>
      <c r="T10" s="38">
        <v>47.6</v>
      </c>
      <c r="U10" s="38">
        <v>44.8</v>
      </c>
      <c r="V10" s="38">
        <v>11.7</v>
      </c>
      <c r="W10" s="10">
        <v>19.3</v>
      </c>
    </row>
    <row r="11" spans="1:23" x14ac:dyDescent="0.2">
      <c r="A11" s="10" t="s">
        <v>62</v>
      </c>
      <c r="B11" s="33">
        <v>12.135999999999999</v>
      </c>
      <c r="C11" s="38">
        <v>15.122999999999999</v>
      </c>
      <c r="D11" s="40">
        <v>13.381</v>
      </c>
      <c r="E11" s="35">
        <v>30.097999999999999</v>
      </c>
      <c r="F11" s="35">
        <v>6.1</v>
      </c>
      <c r="G11" s="35">
        <v>4.9000000000000004</v>
      </c>
      <c r="H11" s="35">
        <v>4.8</v>
      </c>
      <c r="I11" s="35">
        <v>6.1</v>
      </c>
      <c r="J11" s="35">
        <v>7.3</v>
      </c>
      <c r="K11" s="35">
        <v>7.6</v>
      </c>
      <c r="L11" s="35">
        <v>7.8</v>
      </c>
      <c r="M11" s="35">
        <v>9.1</v>
      </c>
      <c r="N11" s="33">
        <v>9.6</v>
      </c>
      <c r="O11" s="33">
        <v>11.4</v>
      </c>
      <c r="P11" s="38">
        <v>11.7</v>
      </c>
      <c r="Q11" s="38">
        <v>11.1</v>
      </c>
      <c r="R11" s="38">
        <v>11.6</v>
      </c>
      <c r="S11" s="38">
        <v>11.1</v>
      </c>
      <c r="T11" s="38">
        <v>9.3000000000000007</v>
      </c>
      <c r="U11" s="38">
        <v>7.4</v>
      </c>
      <c r="V11" s="38">
        <v>1.4</v>
      </c>
      <c r="W11" s="35">
        <v>0</v>
      </c>
    </row>
    <row r="12" spans="1:23" ht="28.5" customHeight="1" x14ac:dyDescent="0.2">
      <c r="A12" s="10" t="s">
        <v>143</v>
      </c>
      <c r="B12" s="33">
        <v>349.30399999999997</v>
      </c>
      <c r="C12" s="38">
        <v>353.67500000000001</v>
      </c>
      <c r="D12" s="40">
        <v>679.43899999999996</v>
      </c>
      <c r="E12" s="35">
        <v>771.05</v>
      </c>
      <c r="F12" s="35">
        <v>739.1</v>
      </c>
      <c r="G12" s="35">
        <v>753.8</v>
      </c>
      <c r="H12" s="35">
        <v>754.1</v>
      </c>
      <c r="I12" s="35">
        <v>748.3</v>
      </c>
      <c r="J12" s="35">
        <v>704.9</v>
      </c>
      <c r="K12" s="35">
        <v>647.9</v>
      </c>
      <c r="L12" s="35">
        <v>604.1</v>
      </c>
      <c r="M12" s="35">
        <v>669.1</v>
      </c>
      <c r="N12" s="33">
        <v>696.8</v>
      </c>
      <c r="O12" s="33">
        <v>693.7</v>
      </c>
      <c r="P12" s="38">
        <v>690.4</v>
      </c>
      <c r="Q12" s="38">
        <v>672.9</v>
      </c>
      <c r="R12" s="38">
        <v>700.1</v>
      </c>
      <c r="S12" s="38">
        <v>737.3</v>
      </c>
      <c r="T12" s="38">
        <v>740.9</v>
      </c>
      <c r="U12" s="38">
        <v>731.8</v>
      </c>
      <c r="V12" s="38">
        <v>202.7</v>
      </c>
      <c r="W12" s="10">
        <v>195.8</v>
      </c>
    </row>
    <row r="13" spans="1:23" x14ac:dyDescent="0.2">
      <c r="A13" s="10" t="s">
        <v>144</v>
      </c>
      <c r="B13" s="33">
        <v>1587.0830000000001</v>
      </c>
      <c r="C13" s="38">
        <v>1477.8</v>
      </c>
      <c r="D13" s="40">
        <v>1603.3969999999999</v>
      </c>
      <c r="E13" s="35">
        <v>1661.78</v>
      </c>
      <c r="F13" s="35">
        <v>1696.3</v>
      </c>
      <c r="G13" s="35">
        <v>1660.3</v>
      </c>
      <c r="H13" s="35">
        <v>1495</v>
      </c>
      <c r="I13" s="35">
        <v>1436.6</v>
      </c>
      <c r="J13" s="35">
        <v>1319</v>
      </c>
      <c r="K13" s="35">
        <v>1306.0999999999999</v>
      </c>
      <c r="L13" s="35">
        <v>1244.8</v>
      </c>
      <c r="M13" s="35">
        <v>1271.5</v>
      </c>
      <c r="N13" s="33">
        <v>1255</v>
      </c>
      <c r="O13" s="33">
        <v>1355.9</v>
      </c>
      <c r="P13" s="38">
        <v>1472.8</v>
      </c>
      <c r="Q13" s="38">
        <v>1383.9</v>
      </c>
      <c r="R13" s="38">
        <v>1053.4000000000001</v>
      </c>
      <c r="S13" s="38">
        <v>1179.8</v>
      </c>
      <c r="T13" s="40">
        <v>1198.8</v>
      </c>
      <c r="U13" s="38">
        <v>1196.9000000000001</v>
      </c>
      <c r="V13" s="38">
        <v>329.4</v>
      </c>
      <c r="W13" s="10">
        <v>382</v>
      </c>
    </row>
    <row r="14" spans="1:23" x14ac:dyDescent="0.2">
      <c r="A14" s="10" t="s">
        <v>145</v>
      </c>
      <c r="B14" s="33">
        <v>130.655</v>
      </c>
      <c r="C14" s="38">
        <v>160.43600000000001</v>
      </c>
      <c r="D14" s="40">
        <v>137.042</v>
      </c>
      <c r="E14" s="35">
        <v>117.658</v>
      </c>
      <c r="F14" s="35">
        <v>192.3</v>
      </c>
      <c r="G14" s="35">
        <v>236.6</v>
      </c>
      <c r="H14" s="35">
        <v>313.89999999999998</v>
      </c>
      <c r="I14" s="35">
        <v>353.9</v>
      </c>
      <c r="J14" s="35">
        <v>371.5</v>
      </c>
      <c r="K14" s="35">
        <v>326.60000000000002</v>
      </c>
      <c r="L14" s="35">
        <v>334.7</v>
      </c>
      <c r="M14" s="35">
        <v>344.9</v>
      </c>
      <c r="N14" s="33">
        <v>322.7</v>
      </c>
      <c r="O14" s="33">
        <v>333.9</v>
      </c>
      <c r="P14" s="38">
        <v>352.3</v>
      </c>
      <c r="Q14" s="38">
        <v>532.9</v>
      </c>
      <c r="R14" s="38">
        <v>528</v>
      </c>
      <c r="S14" s="38">
        <v>484.9</v>
      </c>
      <c r="T14" s="40">
        <v>497</v>
      </c>
      <c r="U14" s="38">
        <v>513.4</v>
      </c>
      <c r="V14" s="38">
        <v>95.4</v>
      </c>
      <c r="W14" s="10">
        <v>90.9</v>
      </c>
    </row>
    <row r="15" spans="1:23" x14ac:dyDescent="0.2">
      <c r="A15" s="10" t="s">
        <v>146</v>
      </c>
      <c r="B15" s="33">
        <v>386.14800000000002</v>
      </c>
      <c r="C15" s="38">
        <v>485.99799999999999</v>
      </c>
      <c r="D15" s="40">
        <v>502.14</v>
      </c>
      <c r="E15" s="33">
        <v>485.22800000000001</v>
      </c>
      <c r="F15" s="33">
        <v>453.2</v>
      </c>
      <c r="G15" s="33">
        <v>475.9</v>
      </c>
      <c r="H15" s="33">
        <v>444</v>
      </c>
      <c r="I15" s="35">
        <v>429.1</v>
      </c>
      <c r="J15" s="35">
        <v>359.5</v>
      </c>
      <c r="K15" s="35">
        <v>315.60000000000002</v>
      </c>
      <c r="L15" s="35">
        <v>242.1</v>
      </c>
      <c r="M15" s="35">
        <v>259.39999999999998</v>
      </c>
      <c r="N15" s="33">
        <v>269.8</v>
      </c>
      <c r="O15" s="33">
        <v>273.5</v>
      </c>
      <c r="P15" s="38">
        <v>259.7</v>
      </c>
      <c r="Q15" s="38">
        <v>266.60000000000002</v>
      </c>
      <c r="R15" s="38">
        <v>272.5</v>
      </c>
      <c r="S15" s="38">
        <v>309.10000000000002</v>
      </c>
      <c r="T15" s="40">
        <v>315.10000000000002</v>
      </c>
      <c r="U15" s="38">
        <v>312.7</v>
      </c>
      <c r="V15" s="38">
        <v>96.3</v>
      </c>
      <c r="W15" s="10">
        <v>123.4</v>
      </c>
    </row>
    <row r="16" spans="1:23" x14ac:dyDescent="0.2">
      <c r="A16" s="10" t="s">
        <v>170</v>
      </c>
      <c r="B16" s="33">
        <v>447.863</v>
      </c>
      <c r="C16" s="38">
        <v>486.399</v>
      </c>
      <c r="D16" s="40">
        <v>513.38</v>
      </c>
      <c r="E16" s="35">
        <v>499.85599999999999</v>
      </c>
      <c r="F16" s="33">
        <v>499.7</v>
      </c>
      <c r="G16" s="35">
        <v>520.6</v>
      </c>
      <c r="H16" s="35">
        <v>470.2</v>
      </c>
      <c r="I16" s="35">
        <v>448.7</v>
      </c>
      <c r="J16" s="35">
        <v>401.9</v>
      </c>
      <c r="K16" s="35">
        <v>373.7</v>
      </c>
      <c r="L16" s="35">
        <v>329.9</v>
      </c>
      <c r="M16" s="35">
        <v>390.4</v>
      </c>
      <c r="N16" s="33">
        <v>346.4</v>
      </c>
      <c r="O16" s="33">
        <v>326.60000000000002</v>
      </c>
      <c r="P16" s="38">
        <v>360.3</v>
      </c>
      <c r="Q16" s="38">
        <v>622.20000000000005</v>
      </c>
      <c r="R16" s="38">
        <v>836.9</v>
      </c>
      <c r="S16" s="38">
        <v>720.3</v>
      </c>
      <c r="T16" s="40">
        <v>732</v>
      </c>
      <c r="U16" s="38">
        <v>618.6</v>
      </c>
      <c r="V16" s="38">
        <v>100.2</v>
      </c>
      <c r="W16" s="10">
        <v>106.9</v>
      </c>
    </row>
    <row r="17" spans="1:23" ht="30.75" customHeight="1" x14ac:dyDescent="0.2">
      <c r="A17" s="10" t="s">
        <v>166</v>
      </c>
      <c r="B17" s="33">
        <v>95.19</v>
      </c>
      <c r="C17" s="38">
        <v>216.83699999999999</v>
      </c>
      <c r="D17" s="40">
        <v>379.80799999999999</v>
      </c>
      <c r="E17" s="35">
        <v>327.65699999999998</v>
      </c>
      <c r="F17" s="35">
        <v>407.1</v>
      </c>
      <c r="G17" s="35">
        <v>439.1</v>
      </c>
      <c r="H17" s="35">
        <v>423.29999999999995</v>
      </c>
      <c r="I17" s="35">
        <v>401.79999999999995</v>
      </c>
      <c r="J17" s="35">
        <v>363.4</v>
      </c>
      <c r="K17" s="35">
        <v>351.5</v>
      </c>
      <c r="L17" s="35">
        <v>331.2</v>
      </c>
      <c r="M17" s="35">
        <v>351.9</v>
      </c>
      <c r="N17" s="33">
        <v>361.5</v>
      </c>
      <c r="O17" s="33">
        <v>372.79999999999995</v>
      </c>
      <c r="P17" s="33">
        <v>377.9</v>
      </c>
      <c r="Q17" s="33">
        <v>400.8</v>
      </c>
      <c r="R17" s="33">
        <v>439.9</v>
      </c>
      <c r="S17" s="38">
        <v>456.9</v>
      </c>
      <c r="T17" s="38">
        <v>479.4</v>
      </c>
      <c r="U17" s="38">
        <v>482.3</v>
      </c>
      <c r="V17" s="38">
        <v>144.4</v>
      </c>
      <c r="W17" s="10">
        <v>215.8</v>
      </c>
    </row>
    <row r="18" spans="1:23" x14ac:dyDescent="0.2">
      <c r="A18" s="10" t="s">
        <v>147</v>
      </c>
      <c r="B18" s="33">
        <v>264.33699999999999</v>
      </c>
      <c r="C18" s="38">
        <v>267.94</v>
      </c>
      <c r="D18" s="40">
        <v>334.93400000000003</v>
      </c>
      <c r="E18" s="35">
        <v>373.40199999999999</v>
      </c>
      <c r="F18" s="35">
        <v>384.3</v>
      </c>
      <c r="G18" s="35">
        <v>471.1</v>
      </c>
      <c r="H18" s="35">
        <v>495.3</v>
      </c>
      <c r="I18" s="35">
        <v>435.3</v>
      </c>
      <c r="J18" s="35">
        <v>401.1</v>
      </c>
      <c r="K18" s="35">
        <v>336.2</v>
      </c>
      <c r="L18" s="35">
        <v>288</v>
      </c>
      <c r="M18" s="35">
        <v>289</v>
      </c>
      <c r="N18" s="33">
        <v>285.89999999999998</v>
      </c>
      <c r="O18" s="33">
        <v>284.2</v>
      </c>
      <c r="P18" s="33">
        <v>284</v>
      </c>
      <c r="Q18" s="33">
        <v>277.89999999999998</v>
      </c>
      <c r="R18" s="33">
        <v>267.3</v>
      </c>
      <c r="S18" s="38">
        <v>255.1</v>
      </c>
      <c r="T18" s="38">
        <v>267.7</v>
      </c>
      <c r="U18" s="38">
        <v>265.8</v>
      </c>
      <c r="V18" s="38">
        <v>56.1</v>
      </c>
      <c r="W18" s="10">
        <v>82.2</v>
      </c>
    </row>
    <row r="19" spans="1:23" x14ac:dyDescent="0.2">
      <c r="A19" s="10" t="s">
        <v>171</v>
      </c>
      <c r="B19" s="33">
        <v>2.5019999999999998</v>
      </c>
      <c r="C19" s="38">
        <v>0.26</v>
      </c>
      <c r="D19" s="40">
        <v>0.129</v>
      </c>
      <c r="E19" s="35">
        <v>0.06</v>
      </c>
      <c r="F19" s="35">
        <v>0</v>
      </c>
      <c r="G19" s="35">
        <v>0</v>
      </c>
      <c r="H19" s="35">
        <v>0</v>
      </c>
      <c r="I19" s="35">
        <v>0</v>
      </c>
      <c r="J19" s="35">
        <v>19.3</v>
      </c>
      <c r="K19" s="35">
        <v>88.4</v>
      </c>
      <c r="L19" s="35">
        <v>17.7</v>
      </c>
      <c r="M19" s="35">
        <v>0</v>
      </c>
      <c r="N19" s="33">
        <v>0.2</v>
      </c>
      <c r="O19" s="33">
        <v>0.1</v>
      </c>
      <c r="P19" s="35">
        <v>0</v>
      </c>
      <c r="Q19" s="33">
        <v>0.3</v>
      </c>
      <c r="R19" s="33">
        <v>0.1</v>
      </c>
      <c r="S19" s="35">
        <v>0</v>
      </c>
      <c r="T19" s="38">
        <v>0.1</v>
      </c>
      <c r="U19" s="35">
        <v>0</v>
      </c>
      <c r="V19" s="35">
        <v>0</v>
      </c>
      <c r="W19" s="10">
        <v>11.8</v>
      </c>
    </row>
    <row r="20" spans="1:23" x14ac:dyDescent="0.2">
      <c r="A20" s="10" t="s">
        <v>148</v>
      </c>
      <c r="B20" s="33">
        <v>107.48099999999999</v>
      </c>
      <c r="C20" s="38">
        <v>154.036</v>
      </c>
      <c r="D20" s="40">
        <v>298.416</v>
      </c>
      <c r="E20" s="35">
        <v>326.67399999999998</v>
      </c>
      <c r="F20" s="35">
        <v>326.10000000000002</v>
      </c>
      <c r="G20" s="35">
        <v>329.7</v>
      </c>
      <c r="H20" s="35">
        <v>318.2</v>
      </c>
      <c r="I20" s="35">
        <v>260.60000000000002</v>
      </c>
      <c r="J20" s="35">
        <v>249.8</v>
      </c>
      <c r="K20" s="35">
        <v>235.2</v>
      </c>
      <c r="L20" s="35">
        <v>227</v>
      </c>
      <c r="M20" s="35">
        <v>286.60000000000002</v>
      </c>
      <c r="N20" s="33">
        <v>295.5</v>
      </c>
      <c r="O20" s="33">
        <v>305.2</v>
      </c>
      <c r="P20" s="33">
        <v>322.8</v>
      </c>
      <c r="Q20" s="33">
        <v>352</v>
      </c>
      <c r="R20" s="33">
        <v>381.9</v>
      </c>
      <c r="S20" s="38">
        <v>393.9</v>
      </c>
      <c r="T20" s="38">
        <v>400</v>
      </c>
      <c r="U20" s="38">
        <v>396.9</v>
      </c>
      <c r="V20" s="38">
        <v>129.9</v>
      </c>
      <c r="W20" s="10">
        <v>174.8</v>
      </c>
    </row>
    <row r="21" spans="1:23" x14ac:dyDescent="0.2">
      <c r="A21" s="10" t="s">
        <v>149</v>
      </c>
      <c r="B21" s="33">
        <v>24.210999999999999</v>
      </c>
      <c r="C21" s="38">
        <v>32.097999999999999</v>
      </c>
      <c r="D21" s="33">
        <v>29.062999999999999</v>
      </c>
      <c r="E21" s="33">
        <v>132.31</v>
      </c>
      <c r="F21" s="33">
        <v>151.69999999999999</v>
      </c>
      <c r="G21" s="35">
        <v>159.5</v>
      </c>
      <c r="H21" s="35">
        <v>156.30000000000001</v>
      </c>
      <c r="I21" s="35">
        <v>158.1</v>
      </c>
      <c r="J21" s="35">
        <v>162.6</v>
      </c>
      <c r="K21" s="35">
        <v>161</v>
      </c>
      <c r="L21" s="35">
        <v>111.5</v>
      </c>
      <c r="M21" s="35">
        <v>83.6</v>
      </c>
      <c r="N21" s="33">
        <v>77.7</v>
      </c>
      <c r="O21" s="33">
        <v>77</v>
      </c>
      <c r="P21" s="33">
        <v>57.6</v>
      </c>
      <c r="Q21" s="33">
        <v>69.2</v>
      </c>
      <c r="R21" s="33">
        <v>94.3</v>
      </c>
      <c r="S21" s="38">
        <v>99.4</v>
      </c>
      <c r="T21" s="38">
        <v>102.1</v>
      </c>
      <c r="U21" s="38">
        <v>111.4</v>
      </c>
      <c r="V21" s="38">
        <v>16.8</v>
      </c>
      <c r="W21" s="10">
        <v>6.9</v>
      </c>
    </row>
    <row r="22" spans="1:23" x14ac:dyDescent="0.2">
      <c r="A22" s="10" t="s">
        <v>172</v>
      </c>
      <c r="B22" s="35">
        <v>0</v>
      </c>
      <c r="C22" s="35">
        <v>0</v>
      </c>
      <c r="D22" s="35">
        <v>0</v>
      </c>
      <c r="E22" s="35">
        <v>0</v>
      </c>
      <c r="F22" s="35">
        <v>0</v>
      </c>
      <c r="G22" s="35">
        <v>0</v>
      </c>
      <c r="H22" s="35">
        <v>0</v>
      </c>
      <c r="I22" s="35">
        <v>0</v>
      </c>
      <c r="J22" s="35">
        <v>0</v>
      </c>
      <c r="K22" s="35">
        <v>0</v>
      </c>
      <c r="L22" s="35">
        <v>0</v>
      </c>
      <c r="M22" s="35">
        <v>0</v>
      </c>
      <c r="N22" s="35">
        <v>0</v>
      </c>
      <c r="O22" s="35">
        <v>0</v>
      </c>
      <c r="P22" s="35">
        <v>0</v>
      </c>
      <c r="Q22" s="35">
        <v>0</v>
      </c>
      <c r="R22" s="35">
        <v>0</v>
      </c>
      <c r="S22" s="35">
        <v>0</v>
      </c>
      <c r="T22" s="35">
        <v>13.4</v>
      </c>
      <c r="U22" s="38">
        <v>77</v>
      </c>
      <c r="V22" s="38">
        <v>24.8</v>
      </c>
      <c r="W22" s="35">
        <v>0</v>
      </c>
    </row>
    <row r="23" spans="1:23" x14ac:dyDescent="0.2">
      <c r="A23" s="10" t="s">
        <v>15</v>
      </c>
      <c r="B23" s="35">
        <v>70.373000000000005</v>
      </c>
      <c r="C23" s="35">
        <v>61.843000000000004</v>
      </c>
      <c r="D23" s="35">
        <v>188.18299999999999</v>
      </c>
      <c r="E23" s="40">
        <v>314.56900000000002</v>
      </c>
      <c r="F23" s="40">
        <v>330.2</v>
      </c>
      <c r="G23" s="40">
        <v>240.4</v>
      </c>
      <c r="H23" s="35">
        <v>175.8</v>
      </c>
      <c r="I23" s="35">
        <v>169.8</v>
      </c>
      <c r="J23" s="35">
        <v>164.1</v>
      </c>
      <c r="K23" s="35">
        <v>130.19999999999999</v>
      </c>
      <c r="L23" s="35">
        <v>108.7</v>
      </c>
      <c r="M23" s="35">
        <v>109.8</v>
      </c>
      <c r="N23" s="33">
        <v>72.7</v>
      </c>
      <c r="O23" s="35">
        <v>86.7</v>
      </c>
      <c r="P23" s="35">
        <v>92.7</v>
      </c>
      <c r="Q23" s="35">
        <v>95.3</v>
      </c>
      <c r="R23" s="35">
        <v>93.7</v>
      </c>
      <c r="S23" s="38">
        <v>92.9</v>
      </c>
      <c r="T23" s="35">
        <v>93.2</v>
      </c>
      <c r="U23" s="38">
        <v>72.099999999999994</v>
      </c>
      <c r="V23" s="38">
        <v>10.8</v>
      </c>
    </row>
    <row r="24" spans="1:23" x14ac:dyDescent="0.2">
      <c r="A24" s="10" t="s">
        <v>151</v>
      </c>
      <c r="B24" s="35">
        <v>0</v>
      </c>
      <c r="C24" s="35">
        <v>0</v>
      </c>
      <c r="D24" s="35">
        <v>0</v>
      </c>
      <c r="E24" s="35">
        <v>0</v>
      </c>
      <c r="F24" s="33">
        <v>35.9</v>
      </c>
      <c r="G24" s="35">
        <v>70.900000000000006</v>
      </c>
      <c r="H24" s="35">
        <v>82.9</v>
      </c>
      <c r="I24" s="35">
        <v>67.7</v>
      </c>
      <c r="J24" s="35">
        <v>68</v>
      </c>
      <c r="K24" s="35">
        <v>61.1</v>
      </c>
      <c r="L24" s="35">
        <v>53.8</v>
      </c>
      <c r="M24" s="35">
        <v>51.4</v>
      </c>
      <c r="N24" s="33">
        <v>40.200000000000003</v>
      </c>
      <c r="O24" s="33">
        <v>36.5</v>
      </c>
      <c r="P24" s="33">
        <v>38.299999999999997</v>
      </c>
      <c r="Q24" s="33">
        <v>45.1</v>
      </c>
      <c r="R24" s="33">
        <v>45.2</v>
      </c>
      <c r="S24" s="38">
        <v>47.6</v>
      </c>
      <c r="T24" s="38">
        <v>48.1</v>
      </c>
      <c r="U24" s="38">
        <v>58.1</v>
      </c>
      <c r="V24" s="38">
        <v>9.1</v>
      </c>
      <c r="W24" s="10">
        <v>13</v>
      </c>
    </row>
    <row r="25" spans="1:23" x14ac:dyDescent="0.2">
      <c r="A25" s="10" t="s">
        <v>153</v>
      </c>
      <c r="B25" s="33">
        <v>30.116</v>
      </c>
      <c r="C25" s="38">
        <v>34.069000000000003</v>
      </c>
      <c r="D25" s="40">
        <v>49.677</v>
      </c>
      <c r="E25" s="35">
        <v>55.127000000000002</v>
      </c>
      <c r="F25" s="33">
        <v>57.4</v>
      </c>
      <c r="G25" s="35">
        <v>51.8</v>
      </c>
      <c r="H25" s="35">
        <v>50.8</v>
      </c>
      <c r="I25" s="35">
        <v>51.3</v>
      </c>
      <c r="J25" s="35">
        <v>36.5</v>
      </c>
      <c r="K25" s="35">
        <v>19</v>
      </c>
      <c r="L25" s="35">
        <v>13</v>
      </c>
      <c r="M25" s="35">
        <v>9.8000000000000007</v>
      </c>
      <c r="N25" s="33">
        <v>2.2000000000000002</v>
      </c>
      <c r="O25" s="35">
        <v>0</v>
      </c>
      <c r="P25" s="35">
        <v>0</v>
      </c>
      <c r="Q25" s="35">
        <v>0</v>
      </c>
      <c r="R25" s="35">
        <v>0</v>
      </c>
      <c r="S25" s="35">
        <v>0</v>
      </c>
      <c r="T25" s="35">
        <v>0</v>
      </c>
      <c r="U25" s="35">
        <v>0</v>
      </c>
      <c r="V25" s="35">
        <v>0</v>
      </c>
      <c r="W25" s="35">
        <v>0</v>
      </c>
    </row>
    <row r="26" spans="1:23" x14ac:dyDescent="0.2">
      <c r="A26" s="10" t="s">
        <v>173</v>
      </c>
      <c r="B26" s="35">
        <v>0</v>
      </c>
      <c r="C26" s="35">
        <v>0</v>
      </c>
      <c r="D26" s="35">
        <v>0</v>
      </c>
      <c r="E26" s="35">
        <v>0</v>
      </c>
      <c r="F26" s="35">
        <v>0</v>
      </c>
      <c r="G26" s="35">
        <v>0</v>
      </c>
      <c r="H26" s="35">
        <v>0</v>
      </c>
      <c r="I26" s="35">
        <v>0</v>
      </c>
      <c r="J26" s="35">
        <v>0</v>
      </c>
      <c r="K26" s="35">
        <v>0</v>
      </c>
      <c r="L26" s="35">
        <v>0</v>
      </c>
      <c r="M26" s="35">
        <v>0</v>
      </c>
      <c r="N26" s="35">
        <v>0</v>
      </c>
      <c r="O26" s="35">
        <v>0</v>
      </c>
      <c r="P26" s="35">
        <v>0</v>
      </c>
      <c r="Q26" s="35">
        <v>0</v>
      </c>
      <c r="R26" s="33">
        <v>15.9</v>
      </c>
      <c r="S26" s="35">
        <v>0</v>
      </c>
      <c r="T26" s="38">
        <v>0.2</v>
      </c>
      <c r="U26" s="35">
        <v>0</v>
      </c>
      <c r="V26" s="35">
        <v>0</v>
      </c>
      <c r="W26" s="35">
        <v>0</v>
      </c>
    </row>
    <row r="27" spans="1:23" x14ac:dyDescent="0.2">
      <c r="A27" s="10" t="s">
        <v>154</v>
      </c>
      <c r="B27" s="33">
        <v>149.28899999999999</v>
      </c>
      <c r="C27" s="38">
        <v>166.11600000000001</v>
      </c>
      <c r="D27" s="40">
        <v>190.31700000000001</v>
      </c>
      <c r="E27" s="35">
        <v>209.15899999999999</v>
      </c>
      <c r="F27" s="35">
        <v>222</v>
      </c>
      <c r="G27" s="35">
        <v>285.89999999999998</v>
      </c>
      <c r="H27" s="35">
        <v>257.60000000000002</v>
      </c>
      <c r="I27" s="35">
        <v>237.8</v>
      </c>
      <c r="J27" s="35">
        <v>228.6</v>
      </c>
      <c r="K27" s="35">
        <v>158.30000000000001</v>
      </c>
      <c r="L27" s="35">
        <v>126.7</v>
      </c>
      <c r="M27" s="35">
        <v>119.6</v>
      </c>
      <c r="N27" s="33">
        <v>108.3</v>
      </c>
      <c r="O27" s="33">
        <v>118.5</v>
      </c>
      <c r="P27" s="33">
        <v>109.3</v>
      </c>
      <c r="Q27" s="33">
        <v>114.1</v>
      </c>
      <c r="R27" s="33">
        <v>102.3</v>
      </c>
      <c r="S27" s="38">
        <v>117.4</v>
      </c>
      <c r="T27" s="38">
        <v>117</v>
      </c>
      <c r="U27" s="38">
        <v>116.3</v>
      </c>
      <c r="V27" s="38">
        <v>14</v>
      </c>
      <c r="W27" s="35">
        <v>0</v>
      </c>
    </row>
    <row r="28" spans="1:23" x14ac:dyDescent="0.2">
      <c r="A28" s="10" t="s">
        <v>174</v>
      </c>
      <c r="B28" s="35">
        <v>0</v>
      </c>
      <c r="C28" s="35">
        <v>0</v>
      </c>
      <c r="D28" s="35">
        <v>0</v>
      </c>
      <c r="E28" s="35">
        <v>0</v>
      </c>
      <c r="F28" s="35">
        <v>0</v>
      </c>
      <c r="G28" s="35">
        <v>0</v>
      </c>
      <c r="H28" s="35">
        <v>0</v>
      </c>
      <c r="I28" s="35">
        <v>0</v>
      </c>
      <c r="J28" s="35">
        <v>0</v>
      </c>
      <c r="K28" s="35">
        <v>0</v>
      </c>
      <c r="L28" s="35">
        <v>17.600000000000001</v>
      </c>
      <c r="M28" s="35">
        <v>26.5</v>
      </c>
      <c r="N28" s="33">
        <v>3.4</v>
      </c>
      <c r="O28" s="35">
        <v>0</v>
      </c>
      <c r="P28" s="35">
        <v>0</v>
      </c>
      <c r="Q28" s="35">
        <v>0</v>
      </c>
      <c r="R28" s="35">
        <v>0</v>
      </c>
      <c r="S28" s="35">
        <v>0</v>
      </c>
      <c r="T28" s="35">
        <v>0</v>
      </c>
      <c r="U28" s="35">
        <v>0</v>
      </c>
      <c r="V28" s="35">
        <v>0</v>
      </c>
      <c r="W28" s="35">
        <v>0</v>
      </c>
    </row>
    <row r="29" spans="1:23" x14ac:dyDescent="0.2">
      <c r="A29" s="10" t="s">
        <v>175</v>
      </c>
      <c r="B29" s="35">
        <v>0</v>
      </c>
      <c r="C29" s="35">
        <v>0</v>
      </c>
      <c r="D29" s="35">
        <v>0</v>
      </c>
      <c r="E29" s="35">
        <v>0</v>
      </c>
      <c r="F29" s="35">
        <v>0</v>
      </c>
      <c r="G29" s="35">
        <v>0</v>
      </c>
      <c r="H29" s="35">
        <v>5.4</v>
      </c>
      <c r="I29" s="35">
        <v>20.399999999999999</v>
      </c>
      <c r="J29" s="35">
        <v>17.899999999999999</v>
      </c>
      <c r="K29" s="35">
        <v>12.2</v>
      </c>
      <c r="L29" s="35">
        <v>13.1</v>
      </c>
      <c r="M29" s="35">
        <v>13.7</v>
      </c>
      <c r="N29" s="35">
        <v>9.9</v>
      </c>
      <c r="O29" s="35">
        <v>4.5</v>
      </c>
      <c r="P29" s="35">
        <v>2.2999999999999998</v>
      </c>
      <c r="Q29" s="35">
        <v>2.4</v>
      </c>
      <c r="R29" s="35">
        <v>2.7</v>
      </c>
      <c r="S29" s="35">
        <v>5</v>
      </c>
      <c r="T29" s="35">
        <v>4.4000000000000004</v>
      </c>
      <c r="U29" s="38">
        <v>4</v>
      </c>
      <c r="V29" s="35">
        <v>0</v>
      </c>
      <c r="W29" s="10">
        <v>8.8000000000000007</v>
      </c>
    </row>
    <row r="30" spans="1:23" x14ac:dyDescent="0.2">
      <c r="A30" s="10" t="s">
        <v>156</v>
      </c>
      <c r="B30" s="33">
        <v>6.4630000000000001</v>
      </c>
      <c r="C30" s="35">
        <v>0</v>
      </c>
      <c r="D30" s="40">
        <v>22.184000000000001</v>
      </c>
      <c r="E30" s="35">
        <v>19.46</v>
      </c>
      <c r="F30" s="35">
        <v>21.8</v>
      </c>
      <c r="G30" s="35">
        <v>52.7</v>
      </c>
      <c r="H30" s="35">
        <v>64</v>
      </c>
      <c r="I30" s="35">
        <v>57.3</v>
      </c>
      <c r="J30" s="35">
        <v>58.6</v>
      </c>
      <c r="K30" s="35">
        <v>50.4</v>
      </c>
      <c r="L30" s="35">
        <v>47.8</v>
      </c>
      <c r="M30" s="35">
        <v>46.4</v>
      </c>
      <c r="N30" s="33">
        <v>39.700000000000003</v>
      </c>
      <c r="O30" s="33">
        <v>24.7</v>
      </c>
      <c r="P30" s="33">
        <v>28.5</v>
      </c>
      <c r="Q30" s="33">
        <v>29.3</v>
      </c>
      <c r="R30" s="33">
        <v>25.8</v>
      </c>
      <c r="S30" s="38">
        <v>28.6</v>
      </c>
      <c r="T30" s="38">
        <v>29.8</v>
      </c>
      <c r="U30" s="38">
        <v>33.799999999999997</v>
      </c>
      <c r="V30" s="38">
        <v>5.5</v>
      </c>
      <c r="W30" s="10">
        <v>4</v>
      </c>
    </row>
    <row r="31" spans="1:23" x14ac:dyDescent="0.2">
      <c r="A31" s="10" t="s">
        <v>158</v>
      </c>
      <c r="B31" s="33">
        <v>73.715000000000003</v>
      </c>
      <c r="C31" s="38">
        <v>73.45</v>
      </c>
      <c r="D31" s="40">
        <v>68.325999999999993</v>
      </c>
      <c r="E31" s="35">
        <v>98.382000000000005</v>
      </c>
      <c r="F31" s="35">
        <v>198.4</v>
      </c>
      <c r="G31" s="35">
        <v>221.4</v>
      </c>
      <c r="H31" s="35">
        <v>237.5</v>
      </c>
      <c r="I31" s="35">
        <v>208.1</v>
      </c>
      <c r="J31" s="35">
        <v>205.1</v>
      </c>
      <c r="K31" s="35">
        <v>191.5</v>
      </c>
      <c r="L31" s="35">
        <v>194</v>
      </c>
      <c r="M31" s="35">
        <v>203.6</v>
      </c>
      <c r="N31" s="35">
        <v>204.5</v>
      </c>
      <c r="O31" s="35">
        <v>207.6</v>
      </c>
      <c r="P31" s="35">
        <v>203.2</v>
      </c>
      <c r="Q31" s="35">
        <v>194.1</v>
      </c>
      <c r="R31" s="35">
        <v>198.5</v>
      </c>
      <c r="S31" s="35">
        <v>208.1</v>
      </c>
      <c r="T31" s="35">
        <v>183.2</v>
      </c>
      <c r="U31" s="38">
        <v>182.7</v>
      </c>
      <c r="V31" s="38">
        <v>28.9</v>
      </c>
      <c r="W31" s="10">
        <v>35.1</v>
      </c>
    </row>
    <row r="32" spans="1:23" x14ac:dyDescent="0.2">
      <c r="A32" s="30" t="s">
        <v>157</v>
      </c>
      <c r="B32" s="35">
        <v>0</v>
      </c>
      <c r="C32" s="35">
        <v>0</v>
      </c>
      <c r="D32" s="35">
        <v>0</v>
      </c>
      <c r="E32" s="35">
        <v>0</v>
      </c>
      <c r="F32" s="35">
        <v>0</v>
      </c>
      <c r="G32" s="35">
        <v>0</v>
      </c>
      <c r="H32" s="35">
        <v>0</v>
      </c>
      <c r="I32" s="35">
        <v>0</v>
      </c>
      <c r="J32" s="35">
        <v>0</v>
      </c>
      <c r="K32" s="35">
        <v>0</v>
      </c>
      <c r="L32" s="35">
        <v>0</v>
      </c>
      <c r="M32" s="35">
        <v>0</v>
      </c>
      <c r="N32" s="35">
        <v>0</v>
      </c>
      <c r="O32" s="35">
        <v>39.1</v>
      </c>
      <c r="P32" s="35">
        <v>23.7</v>
      </c>
      <c r="Q32" s="35">
        <v>0</v>
      </c>
      <c r="R32" s="35">
        <v>0</v>
      </c>
      <c r="S32" s="35">
        <v>0.7</v>
      </c>
      <c r="T32" s="35">
        <v>0.1</v>
      </c>
      <c r="U32" s="35">
        <v>0.1</v>
      </c>
      <c r="V32" s="35">
        <v>0</v>
      </c>
      <c r="W32" s="35">
        <v>0</v>
      </c>
    </row>
    <row r="33" spans="1:23" ht="34.5" customHeight="1" x14ac:dyDescent="0.2">
      <c r="A33" s="30" t="s">
        <v>159</v>
      </c>
      <c r="B33" s="35">
        <f>SUM(B5:B32)</f>
        <v>3772.6110000000003</v>
      </c>
      <c r="C33" s="35">
        <f t="shared" ref="C33:W33" si="0">SUM(C5:C32)</f>
        <v>4027.5499999999997</v>
      </c>
      <c r="D33" s="35">
        <f t="shared" si="0"/>
        <v>5062.6009999999997</v>
      </c>
      <c r="E33" s="35">
        <f t="shared" si="0"/>
        <v>5470.8030000000008</v>
      </c>
      <c r="F33" s="35">
        <f t="shared" si="0"/>
        <v>5806.1999999999989</v>
      </c>
      <c r="G33" s="35">
        <f t="shared" si="0"/>
        <v>6063.7999999999984</v>
      </c>
      <c r="H33" s="35">
        <f t="shared" si="0"/>
        <v>5838</v>
      </c>
      <c r="I33" s="35">
        <f t="shared" si="0"/>
        <v>5582.5000000000009</v>
      </c>
      <c r="J33" s="35">
        <f t="shared" si="0"/>
        <v>5241.4000000000015</v>
      </c>
      <c r="K33" s="35">
        <f t="shared" si="0"/>
        <v>4877.1999999999989</v>
      </c>
      <c r="L33" s="35">
        <f t="shared" si="0"/>
        <v>4404.4000000000005</v>
      </c>
      <c r="M33" s="35">
        <f t="shared" si="0"/>
        <v>4630.1000000000004</v>
      </c>
      <c r="N33" s="35">
        <f t="shared" si="0"/>
        <v>4498.7999999999984</v>
      </c>
      <c r="O33" s="35">
        <f t="shared" si="0"/>
        <v>4654.6000000000004</v>
      </c>
      <c r="P33" s="35">
        <f t="shared" si="0"/>
        <v>4798.4000000000005</v>
      </c>
      <c r="Q33" s="35">
        <f t="shared" si="0"/>
        <v>5180.0000000000009</v>
      </c>
      <c r="R33" s="35">
        <f t="shared" si="0"/>
        <v>5180.1000000000004</v>
      </c>
      <c r="S33" s="35">
        <f t="shared" si="0"/>
        <v>5260.9999999999991</v>
      </c>
      <c r="T33" s="35">
        <f t="shared" si="0"/>
        <v>5346.3</v>
      </c>
      <c r="U33" s="35">
        <f t="shared" si="0"/>
        <v>5294.7000000000007</v>
      </c>
      <c r="V33" s="35">
        <f t="shared" si="0"/>
        <v>1295.9999999999998</v>
      </c>
      <c r="W33" s="35">
        <f t="shared" si="0"/>
        <v>1494.6</v>
      </c>
    </row>
    <row r="34" spans="1:23" ht="33.75" customHeight="1" x14ac:dyDescent="0.2">
      <c r="A34" s="30" t="s">
        <v>160</v>
      </c>
      <c r="B34" s="35">
        <v>11.106999999999999</v>
      </c>
      <c r="C34" s="35">
        <v>8.2279999999999998</v>
      </c>
      <c r="D34" s="44">
        <v>13.635</v>
      </c>
      <c r="E34" s="44">
        <v>20.12</v>
      </c>
      <c r="F34" s="44">
        <v>13.085000000000001</v>
      </c>
      <c r="G34" s="35">
        <v>9.1809999999999992</v>
      </c>
      <c r="H34" s="35">
        <v>26.548999999999999</v>
      </c>
      <c r="I34" s="35">
        <v>31.055</v>
      </c>
      <c r="J34" s="35">
        <v>28.7</v>
      </c>
      <c r="K34" s="35">
        <v>23.2</v>
      </c>
      <c r="L34" s="35">
        <v>18.3</v>
      </c>
      <c r="M34" s="35">
        <v>14.6</v>
      </c>
      <c r="N34" s="35">
        <v>11.1</v>
      </c>
      <c r="O34" s="35">
        <v>9.1999999999999993</v>
      </c>
      <c r="P34" s="35">
        <v>3.2</v>
      </c>
      <c r="Q34" s="35">
        <v>6.4</v>
      </c>
      <c r="R34" s="35">
        <v>7</v>
      </c>
      <c r="S34" s="35">
        <v>5.5</v>
      </c>
      <c r="T34" s="35">
        <v>20.3</v>
      </c>
      <c r="U34" s="26">
        <v>24.9</v>
      </c>
      <c r="V34" s="26">
        <v>4.7</v>
      </c>
      <c r="W34" s="10">
        <v>11.7</v>
      </c>
    </row>
    <row r="35" spans="1:23" x14ac:dyDescent="0.2">
      <c r="A35" s="30" t="s">
        <v>169</v>
      </c>
      <c r="B35" s="35">
        <v>0</v>
      </c>
      <c r="C35" s="35">
        <v>0</v>
      </c>
      <c r="D35" s="45">
        <v>3.76</v>
      </c>
      <c r="E35" s="45">
        <v>12.689</v>
      </c>
      <c r="F35" s="45">
        <v>12.739000000000001</v>
      </c>
      <c r="G35" s="35">
        <v>0</v>
      </c>
      <c r="H35" s="34">
        <v>5.9710000000000001</v>
      </c>
      <c r="I35" s="34">
        <v>11.909000000000001</v>
      </c>
      <c r="J35" s="34">
        <v>13</v>
      </c>
      <c r="K35" s="34">
        <v>11.5</v>
      </c>
      <c r="L35" s="34">
        <v>11.4</v>
      </c>
      <c r="M35" s="34">
        <v>11.6</v>
      </c>
      <c r="N35" s="39">
        <v>10.8</v>
      </c>
      <c r="O35" s="39">
        <v>4.2</v>
      </c>
      <c r="P35" s="10">
        <v>0</v>
      </c>
      <c r="Q35" s="10">
        <v>0</v>
      </c>
      <c r="R35" s="10">
        <v>0</v>
      </c>
      <c r="S35" s="10">
        <v>3.5</v>
      </c>
      <c r="T35" s="10">
        <v>6.2</v>
      </c>
      <c r="U35" s="10">
        <v>7.9</v>
      </c>
      <c r="V35" s="10">
        <v>1.8</v>
      </c>
      <c r="W35" s="10">
        <v>3.7</v>
      </c>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36"/>
  <sheetViews>
    <sheetView zoomScaleNormal="100" workbookViewId="0">
      <pane xSplit="1" topLeftCell="L1" activePane="topRight" state="frozen"/>
      <selection activeCell="B29" sqref="B29"/>
      <selection pane="topRight" activeCell="B29" sqref="B29"/>
    </sheetView>
  </sheetViews>
  <sheetFormatPr defaultRowHeight="15" x14ac:dyDescent="0.2"/>
  <cols>
    <col min="1" max="1" width="16.6640625" style="10" customWidth="1"/>
    <col min="2" max="22" width="8.5546875" style="10" customWidth="1"/>
    <col min="23" max="16384" width="8.88671875" style="10"/>
  </cols>
  <sheetData>
    <row r="1" spans="1:23" s="5" customFormat="1" ht="15.75" x14ac:dyDescent="0.25">
      <c r="A1" s="1" t="s">
        <v>430</v>
      </c>
      <c r="B1" s="2"/>
      <c r="C1" s="3"/>
      <c r="D1" s="4"/>
      <c r="E1" s="4"/>
      <c r="F1" s="2"/>
    </row>
    <row r="2" spans="1:23" s="5" customFormat="1" ht="15.75" x14ac:dyDescent="0.25">
      <c r="A2" s="2" t="s">
        <v>5</v>
      </c>
      <c r="B2" s="2"/>
      <c r="C2" s="3"/>
      <c r="D2" s="4"/>
      <c r="E2" s="4"/>
      <c r="F2" s="2"/>
    </row>
    <row r="3" spans="1:23" s="5" customFormat="1" ht="15.75" x14ac:dyDescent="0.25">
      <c r="A3" s="5" t="s">
        <v>40</v>
      </c>
      <c r="B3" s="2"/>
      <c r="C3" s="3"/>
      <c r="D3" s="4"/>
      <c r="E3" s="4"/>
      <c r="F3" s="2"/>
    </row>
    <row r="4" spans="1:23" s="9" customFormat="1" ht="31.5" x14ac:dyDescent="0.25">
      <c r="A4" s="32" t="s">
        <v>6</v>
      </c>
      <c r="B4" s="9" t="s">
        <v>123</v>
      </c>
      <c r="C4" s="9" t="s">
        <v>124</v>
      </c>
      <c r="D4" s="9" t="s">
        <v>165</v>
      </c>
      <c r="E4" s="9" t="s">
        <v>125</v>
      </c>
      <c r="F4" s="9" t="s">
        <v>126</v>
      </c>
      <c r="G4" s="9" t="s">
        <v>127</v>
      </c>
      <c r="H4" s="9" t="s">
        <v>128</v>
      </c>
      <c r="I4" s="9" t="s">
        <v>129</v>
      </c>
      <c r="J4" s="9" t="s">
        <v>130</v>
      </c>
      <c r="K4" s="9" t="s">
        <v>131</v>
      </c>
      <c r="L4" s="9" t="s">
        <v>132</v>
      </c>
      <c r="M4" s="9" t="s">
        <v>133</v>
      </c>
      <c r="N4" s="9" t="s">
        <v>134</v>
      </c>
      <c r="O4" s="9" t="s">
        <v>135</v>
      </c>
      <c r="P4" s="9" t="s">
        <v>136</v>
      </c>
      <c r="Q4" s="9" t="s">
        <v>137</v>
      </c>
      <c r="R4" s="9" t="s">
        <v>138</v>
      </c>
      <c r="S4" s="9" t="s">
        <v>139</v>
      </c>
      <c r="T4" s="9" t="s">
        <v>140</v>
      </c>
      <c r="U4" s="9" t="s">
        <v>141</v>
      </c>
      <c r="V4" s="9" t="s">
        <v>142</v>
      </c>
      <c r="W4" s="32" t="s">
        <v>444</v>
      </c>
    </row>
    <row r="5" spans="1:23" x14ac:dyDescent="0.2">
      <c r="A5" s="10" t="s">
        <v>46</v>
      </c>
      <c r="B5" s="35">
        <v>0</v>
      </c>
      <c r="C5" s="35">
        <v>0</v>
      </c>
      <c r="D5" s="35">
        <v>0</v>
      </c>
      <c r="E5" s="35">
        <v>0</v>
      </c>
      <c r="F5" s="35">
        <v>6.6</v>
      </c>
      <c r="G5" s="35">
        <v>7.4</v>
      </c>
      <c r="H5" s="35">
        <v>8.1</v>
      </c>
      <c r="I5" s="35">
        <v>8.6999999999999993</v>
      </c>
      <c r="J5" s="35">
        <v>9.1</v>
      </c>
      <c r="K5" s="35">
        <v>8.6999999999999993</v>
      </c>
      <c r="L5" s="35">
        <v>8.6</v>
      </c>
      <c r="M5" s="35">
        <v>8.4</v>
      </c>
      <c r="N5" s="35">
        <v>9</v>
      </c>
      <c r="O5" s="35">
        <v>9.1</v>
      </c>
      <c r="P5" s="35">
        <v>10.5</v>
      </c>
      <c r="Q5" s="35">
        <v>10.7</v>
      </c>
      <c r="R5" s="35">
        <v>12.8</v>
      </c>
      <c r="S5" s="38">
        <v>14.9</v>
      </c>
      <c r="T5" s="40">
        <v>14.7</v>
      </c>
      <c r="U5" s="38">
        <v>14.6</v>
      </c>
      <c r="V5" s="40">
        <v>6.1</v>
      </c>
      <c r="W5" s="10">
        <v>9.9</v>
      </c>
    </row>
    <row r="6" spans="1:23" x14ac:dyDescent="0.2">
      <c r="A6" s="10" t="s">
        <v>47</v>
      </c>
      <c r="B6" s="35">
        <v>0</v>
      </c>
      <c r="C6" s="35">
        <v>0</v>
      </c>
      <c r="D6" s="35">
        <v>0</v>
      </c>
      <c r="E6" s="35">
        <v>0</v>
      </c>
      <c r="F6" s="35">
        <v>18.8</v>
      </c>
      <c r="G6" s="35">
        <v>21</v>
      </c>
      <c r="H6" s="40">
        <v>22.6</v>
      </c>
      <c r="I6" s="40">
        <v>24.3</v>
      </c>
      <c r="J6" s="35">
        <v>25.2</v>
      </c>
      <c r="K6" s="40">
        <v>24.7</v>
      </c>
      <c r="L6" s="40">
        <v>21.9</v>
      </c>
      <c r="M6" s="35">
        <v>22.6</v>
      </c>
      <c r="N6" s="35">
        <v>19.7</v>
      </c>
      <c r="O6" s="35">
        <v>21.8</v>
      </c>
      <c r="P6" s="35">
        <v>23</v>
      </c>
      <c r="Q6" s="35">
        <v>23.5</v>
      </c>
      <c r="R6" s="40">
        <v>24.2</v>
      </c>
      <c r="S6" s="40">
        <v>24.1</v>
      </c>
      <c r="T6" s="35">
        <v>26.1</v>
      </c>
      <c r="U6" s="40">
        <v>25.8</v>
      </c>
      <c r="V6" s="35">
        <v>8.6</v>
      </c>
      <c r="W6" s="10">
        <v>14.8</v>
      </c>
    </row>
    <row r="7" spans="1:23" x14ac:dyDescent="0.2">
      <c r="A7" s="10" t="s">
        <v>48</v>
      </c>
      <c r="B7" s="35">
        <v>0</v>
      </c>
      <c r="C7" s="35">
        <v>0</v>
      </c>
      <c r="D7" s="35">
        <v>0</v>
      </c>
      <c r="E7" s="35">
        <v>0</v>
      </c>
      <c r="F7" s="35">
        <v>8.3000000000000007</v>
      </c>
      <c r="G7" s="35">
        <v>8.6999999999999993</v>
      </c>
      <c r="H7" s="35">
        <v>8.8000000000000007</v>
      </c>
      <c r="I7" s="35">
        <v>8.6</v>
      </c>
      <c r="J7" s="35">
        <v>9.1</v>
      </c>
      <c r="K7" s="35">
        <v>9.3000000000000007</v>
      </c>
      <c r="L7" s="35">
        <v>8.6999999999999993</v>
      </c>
      <c r="M7" s="35">
        <v>9.1999999999999993</v>
      </c>
      <c r="N7" s="33">
        <v>8.6</v>
      </c>
      <c r="O7" s="33">
        <v>9.3000000000000007</v>
      </c>
      <c r="P7" s="38">
        <v>9.3000000000000007</v>
      </c>
      <c r="Q7" s="38">
        <v>8.1999999999999993</v>
      </c>
      <c r="R7" s="38">
        <v>8.4</v>
      </c>
      <c r="S7" s="38">
        <v>8.6</v>
      </c>
      <c r="T7" s="38">
        <v>8.4</v>
      </c>
      <c r="U7" s="38">
        <v>7.9</v>
      </c>
      <c r="V7" s="38">
        <v>2</v>
      </c>
      <c r="W7" s="10">
        <v>2.7</v>
      </c>
    </row>
    <row r="8" spans="1:23" x14ac:dyDescent="0.2">
      <c r="A8" s="10" t="s">
        <v>53</v>
      </c>
      <c r="B8" s="35">
        <v>21.039000000000001</v>
      </c>
      <c r="C8" s="35">
        <v>23.704000000000001</v>
      </c>
      <c r="D8" s="35">
        <v>27.716999999999999</v>
      </c>
      <c r="E8" s="35">
        <v>21.422999999999998</v>
      </c>
      <c r="F8" s="35">
        <v>6.2</v>
      </c>
      <c r="G8" s="35">
        <v>5.6</v>
      </c>
      <c r="H8" s="35">
        <v>1.9</v>
      </c>
      <c r="I8" s="35">
        <v>0.1</v>
      </c>
      <c r="J8" s="35">
        <v>0.1</v>
      </c>
      <c r="K8" s="35">
        <v>0</v>
      </c>
      <c r="L8" s="35">
        <v>0</v>
      </c>
      <c r="M8" s="35">
        <v>0</v>
      </c>
      <c r="N8" s="35">
        <v>0</v>
      </c>
      <c r="O8" s="35">
        <v>0</v>
      </c>
      <c r="P8" s="38">
        <v>0.1</v>
      </c>
      <c r="Q8" s="35">
        <v>0</v>
      </c>
      <c r="R8" s="38">
        <v>0.5</v>
      </c>
      <c r="S8" s="38">
        <v>0.2</v>
      </c>
      <c r="T8" s="38">
        <v>0.2</v>
      </c>
      <c r="U8" s="38">
        <v>0.1</v>
      </c>
      <c r="V8" s="35">
        <v>0</v>
      </c>
      <c r="W8" s="10">
        <v>0.1</v>
      </c>
    </row>
    <row r="9" spans="1:23" x14ac:dyDescent="0.2">
      <c r="A9" s="10" t="s">
        <v>54</v>
      </c>
      <c r="B9" s="35">
        <v>0</v>
      </c>
      <c r="C9" s="35">
        <v>0</v>
      </c>
      <c r="D9" s="35">
        <v>0</v>
      </c>
      <c r="E9" s="35">
        <v>0</v>
      </c>
      <c r="F9" s="35">
        <v>21.5</v>
      </c>
      <c r="G9" s="35">
        <v>21.8</v>
      </c>
      <c r="H9" s="35">
        <v>26.1</v>
      </c>
      <c r="I9" s="35">
        <v>28.4</v>
      </c>
      <c r="J9" s="35">
        <v>29.3</v>
      </c>
      <c r="K9" s="35">
        <v>26.2</v>
      </c>
      <c r="L9" s="35">
        <v>24.8</v>
      </c>
      <c r="M9" s="35">
        <v>25.5</v>
      </c>
      <c r="N9" s="33">
        <v>25.1</v>
      </c>
      <c r="O9" s="33">
        <v>25.6</v>
      </c>
      <c r="P9" s="38">
        <v>27.2</v>
      </c>
      <c r="Q9" s="38">
        <v>28.7</v>
      </c>
      <c r="R9" s="38">
        <v>22.3</v>
      </c>
      <c r="S9" s="38">
        <v>32.6</v>
      </c>
      <c r="T9" s="38">
        <v>32.799999999999997</v>
      </c>
      <c r="U9" s="38">
        <v>29</v>
      </c>
      <c r="V9" s="38">
        <v>8.5</v>
      </c>
      <c r="W9" s="10">
        <v>12.6</v>
      </c>
    </row>
    <row r="10" spans="1:23" x14ac:dyDescent="0.2">
      <c r="A10" s="10" t="s">
        <v>55</v>
      </c>
      <c r="B10" s="33">
        <v>4.84</v>
      </c>
      <c r="C10" s="38">
        <v>4.8600000000000003</v>
      </c>
      <c r="D10" s="40">
        <v>5.3630000000000004</v>
      </c>
      <c r="E10" s="35">
        <v>5.75</v>
      </c>
      <c r="F10" s="35">
        <v>6.9</v>
      </c>
      <c r="G10" s="35">
        <v>6.9</v>
      </c>
      <c r="H10" s="35">
        <v>11.6</v>
      </c>
      <c r="I10" s="35">
        <v>15.5</v>
      </c>
      <c r="J10" s="35">
        <v>15.1</v>
      </c>
      <c r="K10" s="35">
        <v>15.4</v>
      </c>
      <c r="L10" s="35">
        <v>14.9</v>
      </c>
      <c r="M10" s="35">
        <v>15.3</v>
      </c>
      <c r="N10" s="33">
        <v>15.1</v>
      </c>
      <c r="O10" s="33">
        <v>17.600000000000001</v>
      </c>
      <c r="P10" s="38">
        <v>17.3</v>
      </c>
      <c r="Q10" s="38">
        <v>17.399999999999999</v>
      </c>
      <c r="R10" s="38">
        <v>16</v>
      </c>
      <c r="S10" s="38">
        <v>19.600000000000001</v>
      </c>
      <c r="T10" s="38">
        <v>22.5</v>
      </c>
      <c r="U10" s="38">
        <v>20.2</v>
      </c>
      <c r="V10" s="38">
        <v>5.3</v>
      </c>
      <c r="W10" s="10">
        <v>7.5</v>
      </c>
    </row>
    <row r="11" spans="1:23" x14ac:dyDescent="0.2">
      <c r="A11" s="10" t="s">
        <v>58</v>
      </c>
      <c r="B11" s="35">
        <v>0</v>
      </c>
      <c r="C11" s="35">
        <v>0</v>
      </c>
      <c r="D11" s="35">
        <v>0</v>
      </c>
      <c r="E11" s="35">
        <v>0</v>
      </c>
      <c r="F11" s="35">
        <v>42</v>
      </c>
      <c r="G11" s="35">
        <v>45.9</v>
      </c>
      <c r="H11" s="35">
        <v>50.2</v>
      </c>
      <c r="I11" s="35">
        <v>53.8</v>
      </c>
      <c r="J11" s="35">
        <v>58.1</v>
      </c>
      <c r="K11" s="35">
        <v>53.7</v>
      </c>
      <c r="L11" s="35">
        <v>51</v>
      </c>
      <c r="M11" s="35">
        <v>55.1</v>
      </c>
      <c r="N11" s="33">
        <v>55.6</v>
      </c>
      <c r="O11" s="33">
        <v>57.5</v>
      </c>
      <c r="P11" s="38">
        <v>61.9</v>
      </c>
      <c r="Q11" s="38">
        <v>62.4</v>
      </c>
      <c r="R11" s="38">
        <v>55.4</v>
      </c>
      <c r="S11" s="38">
        <v>75</v>
      </c>
      <c r="T11" s="38">
        <v>75.900000000000006</v>
      </c>
      <c r="U11" s="38">
        <v>75.8</v>
      </c>
      <c r="V11" s="38">
        <v>26.1</v>
      </c>
      <c r="W11" s="10">
        <v>38</v>
      </c>
    </row>
    <row r="12" spans="1:23" x14ac:dyDescent="0.2">
      <c r="A12" s="10" t="s">
        <v>59</v>
      </c>
      <c r="B12" s="33">
        <v>11.41</v>
      </c>
      <c r="C12" s="38">
        <v>11.93</v>
      </c>
      <c r="D12" s="40">
        <v>12.411</v>
      </c>
      <c r="E12" s="35">
        <v>15.435</v>
      </c>
      <c r="F12" s="35">
        <v>14.4</v>
      </c>
      <c r="G12" s="35">
        <v>15.2</v>
      </c>
      <c r="H12" s="35">
        <v>15.1</v>
      </c>
      <c r="I12" s="35">
        <v>16.5</v>
      </c>
      <c r="J12" s="35">
        <v>17.2</v>
      </c>
      <c r="K12" s="35">
        <v>17.399999999999999</v>
      </c>
      <c r="L12" s="35">
        <v>16.8</v>
      </c>
      <c r="M12" s="35">
        <v>17.899999999999999</v>
      </c>
      <c r="N12" s="33">
        <v>18</v>
      </c>
      <c r="O12" s="33">
        <v>20.100000000000001</v>
      </c>
      <c r="P12" s="38">
        <v>24.5</v>
      </c>
      <c r="Q12" s="38">
        <v>28.6</v>
      </c>
      <c r="R12" s="38">
        <v>24.5</v>
      </c>
      <c r="S12" s="38">
        <v>33</v>
      </c>
      <c r="T12" s="40">
        <v>29.2</v>
      </c>
      <c r="U12" s="38">
        <v>23.3</v>
      </c>
      <c r="V12" s="38">
        <v>5.8</v>
      </c>
      <c r="W12" s="10">
        <v>9.8000000000000007</v>
      </c>
    </row>
    <row r="13" spans="1:23" x14ac:dyDescent="0.2">
      <c r="A13" s="10" t="s">
        <v>60</v>
      </c>
      <c r="B13" s="33">
        <v>104.248</v>
      </c>
      <c r="C13" s="38">
        <v>103.78700000000001</v>
      </c>
      <c r="D13" s="40">
        <v>107.289</v>
      </c>
      <c r="E13" s="35">
        <v>107.367</v>
      </c>
      <c r="F13" s="35">
        <v>5.6</v>
      </c>
      <c r="G13" s="35">
        <v>6.7</v>
      </c>
      <c r="H13" s="35">
        <v>7</v>
      </c>
      <c r="I13" s="35">
        <v>7.4</v>
      </c>
      <c r="J13" s="35">
        <v>7.9</v>
      </c>
      <c r="K13" s="35">
        <v>7.3</v>
      </c>
      <c r="L13" s="35">
        <v>7.2</v>
      </c>
      <c r="M13" s="35">
        <v>7.8</v>
      </c>
      <c r="N13" s="33">
        <v>7.9</v>
      </c>
      <c r="O13" s="33">
        <v>7.6</v>
      </c>
      <c r="P13" s="38">
        <v>8</v>
      </c>
      <c r="Q13" s="38">
        <v>8.6999999999999993</v>
      </c>
      <c r="R13" s="38">
        <v>8.3000000000000007</v>
      </c>
      <c r="S13" s="38">
        <v>11.3</v>
      </c>
      <c r="T13" s="40">
        <v>11.7</v>
      </c>
      <c r="U13" s="38">
        <v>11.6</v>
      </c>
      <c r="V13" s="38">
        <v>4.9000000000000004</v>
      </c>
      <c r="W13" s="10">
        <v>8</v>
      </c>
    </row>
    <row r="14" spans="1:23" ht="45.75" customHeight="1" x14ac:dyDescent="0.2">
      <c r="A14" s="10" t="s">
        <v>143</v>
      </c>
      <c r="B14" s="33">
        <v>331.68200000000002</v>
      </c>
      <c r="C14" s="38">
        <v>325.03500000000003</v>
      </c>
      <c r="D14" s="40">
        <v>338.46300000000002</v>
      </c>
      <c r="E14" s="33">
        <v>387.84</v>
      </c>
      <c r="F14" s="33">
        <v>396.5</v>
      </c>
      <c r="G14" s="33">
        <v>372.3</v>
      </c>
      <c r="H14" s="33">
        <v>433</v>
      </c>
      <c r="I14" s="35">
        <v>570.70000000000005</v>
      </c>
      <c r="J14" s="35">
        <v>521.9</v>
      </c>
      <c r="K14" s="35">
        <v>514.70000000000005</v>
      </c>
      <c r="L14" s="35">
        <v>488.8</v>
      </c>
      <c r="M14" s="35">
        <v>565.79999999999995</v>
      </c>
      <c r="N14" s="33">
        <v>607.4</v>
      </c>
      <c r="O14" s="33">
        <v>606.29999999999995</v>
      </c>
      <c r="P14" s="38">
        <v>613.29999999999995</v>
      </c>
      <c r="Q14" s="38">
        <v>612.5</v>
      </c>
      <c r="R14" s="38">
        <v>608.6</v>
      </c>
      <c r="S14" s="38">
        <v>618.70000000000005</v>
      </c>
      <c r="T14" s="40">
        <v>620.4</v>
      </c>
      <c r="U14" s="38">
        <v>641.6</v>
      </c>
      <c r="V14" s="38">
        <v>175.3</v>
      </c>
      <c r="W14" s="10">
        <v>194.4</v>
      </c>
    </row>
    <row r="15" spans="1:23" x14ac:dyDescent="0.2">
      <c r="A15" s="10" t="s">
        <v>144</v>
      </c>
      <c r="B15" s="33">
        <v>1402.625</v>
      </c>
      <c r="C15" s="38">
        <v>1258.405</v>
      </c>
      <c r="D15" s="40">
        <v>1448.2940000000001</v>
      </c>
      <c r="E15" s="35">
        <v>1465.222</v>
      </c>
      <c r="F15" s="33">
        <v>1535.6</v>
      </c>
      <c r="G15" s="35">
        <v>1427.1</v>
      </c>
      <c r="H15" s="35">
        <v>1284.5</v>
      </c>
      <c r="I15" s="35">
        <v>1207.0999999999999</v>
      </c>
      <c r="J15" s="35">
        <v>1143.5</v>
      </c>
      <c r="K15" s="35">
        <v>1080</v>
      </c>
      <c r="L15" s="35">
        <v>1003.3</v>
      </c>
      <c r="M15" s="35">
        <v>820.9</v>
      </c>
      <c r="N15" s="33">
        <v>828.5</v>
      </c>
      <c r="O15" s="33">
        <v>870</v>
      </c>
      <c r="P15" s="38">
        <v>871</v>
      </c>
      <c r="Q15" s="38">
        <v>907.9</v>
      </c>
      <c r="R15" s="38">
        <v>893.8</v>
      </c>
      <c r="S15" s="38">
        <v>909.1</v>
      </c>
      <c r="T15" s="40">
        <v>911.2</v>
      </c>
      <c r="U15" s="38">
        <v>865</v>
      </c>
      <c r="V15" s="38">
        <v>271.7</v>
      </c>
      <c r="W15" s="10">
        <v>369</v>
      </c>
    </row>
    <row r="16" spans="1:23" x14ac:dyDescent="0.2">
      <c r="A16" s="10" t="s">
        <v>145</v>
      </c>
      <c r="B16" s="33">
        <v>34.548000000000002</v>
      </c>
      <c r="C16" s="38">
        <v>33.460999999999999</v>
      </c>
      <c r="D16" s="40">
        <v>1.0980000000000001</v>
      </c>
      <c r="E16" s="35">
        <v>28.244</v>
      </c>
      <c r="F16" s="35">
        <v>0</v>
      </c>
      <c r="G16" s="35">
        <v>0</v>
      </c>
      <c r="H16" s="35">
        <v>0</v>
      </c>
      <c r="I16" s="35">
        <v>78.099999999999994</v>
      </c>
      <c r="J16" s="35">
        <v>112.7</v>
      </c>
      <c r="K16" s="35">
        <v>114.9</v>
      </c>
      <c r="L16" s="35">
        <v>111.1</v>
      </c>
      <c r="M16" s="35">
        <v>149.4</v>
      </c>
      <c r="N16" s="33">
        <v>158.19999999999999</v>
      </c>
      <c r="O16" s="33">
        <v>175.4</v>
      </c>
      <c r="P16" s="33">
        <v>207.9</v>
      </c>
      <c r="Q16" s="33">
        <v>238.4</v>
      </c>
      <c r="R16" s="33">
        <v>235.1</v>
      </c>
      <c r="S16" s="38">
        <v>231.1</v>
      </c>
      <c r="T16" s="38">
        <v>230.2</v>
      </c>
      <c r="U16" s="38">
        <v>253.8</v>
      </c>
      <c r="V16" s="38">
        <v>51.6</v>
      </c>
      <c r="W16" s="10">
        <v>58.1</v>
      </c>
    </row>
    <row r="17" spans="1:23" x14ac:dyDescent="0.2">
      <c r="A17" s="10" t="s">
        <v>146</v>
      </c>
      <c r="B17" s="33">
        <v>428.03300000000002</v>
      </c>
      <c r="C17" s="38">
        <v>492.02600000000001</v>
      </c>
      <c r="D17" s="40">
        <v>509.827</v>
      </c>
      <c r="E17" s="35">
        <v>475.01299999999998</v>
      </c>
      <c r="F17" s="35">
        <v>466.5</v>
      </c>
      <c r="G17" s="35">
        <v>451.7</v>
      </c>
      <c r="H17" s="35">
        <v>413.9</v>
      </c>
      <c r="I17" s="35">
        <v>407.7</v>
      </c>
      <c r="J17" s="35">
        <v>352.4</v>
      </c>
      <c r="K17" s="35">
        <v>326</v>
      </c>
      <c r="L17" s="35">
        <v>247.7</v>
      </c>
      <c r="M17" s="35">
        <v>274.60000000000002</v>
      </c>
      <c r="N17" s="33">
        <v>276.5</v>
      </c>
      <c r="O17" s="33">
        <v>280.7</v>
      </c>
      <c r="P17" s="33">
        <v>270.2</v>
      </c>
      <c r="Q17" s="33">
        <v>215.1</v>
      </c>
      <c r="R17" s="33">
        <v>214.7</v>
      </c>
      <c r="S17" s="38">
        <v>234.8</v>
      </c>
      <c r="T17" s="38">
        <v>243.7</v>
      </c>
      <c r="U17" s="38">
        <v>245.6</v>
      </c>
      <c r="V17" s="38">
        <v>79.2</v>
      </c>
      <c r="W17" s="10">
        <v>109</v>
      </c>
    </row>
    <row r="18" spans="1:23" x14ac:dyDescent="0.2">
      <c r="A18" s="10" t="s">
        <v>170</v>
      </c>
      <c r="B18" s="33">
        <v>65.548000000000002</v>
      </c>
      <c r="C18" s="38">
        <v>286.40800000000002</v>
      </c>
      <c r="D18" s="40">
        <v>334.49700000000001</v>
      </c>
      <c r="E18" s="35">
        <v>377.85399999999998</v>
      </c>
      <c r="F18" s="35">
        <v>396.7</v>
      </c>
      <c r="G18" s="35">
        <v>436.4</v>
      </c>
      <c r="H18" s="35">
        <v>461.6</v>
      </c>
      <c r="I18" s="35">
        <v>448</v>
      </c>
      <c r="J18" s="35">
        <v>358.6</v>
      </c>
      <c r="K18" s="35">
        <v>305.10000000000002</v>
      </c>
      <c r="L18" s="35">
        <v>301.8</v>
      </c>
      <c r="M18" s="35">
        <v>342.8</v>
      </c>
      <c r="N18" s="33">
        <v>331.6</v>
      </c>
      <c r="O18" s="33">
        <v>308.7</v>
      </c>
      <c r="P18" s="35">
        <v>304.2</v>
      </c>
      <c r="Q18" s="33">
        <v>533.29999999999995</v>
      </c>
      <c r="R18" s="33">
        <v>652.4</v>
      </c>
      <c r="S18" s="35">
        <v>527.1</v>
      </c>
      <c r="T18" s="38">
        <v>432.3</v>
      </c>
      <c r="U18" s="35">
        <v>278.5</v>
      </c>
      <c r="V18" s="35">
        <v>82.1</v>
      </c>
      <c r="W18" s="10">
        <v>108.8</v>
      </c>
    </row>
    <row r="19" spans="1:23" ht="37.5" customHeight="1" x14ac:dyDescent="0.2">
      <c r="A19" s="10" t="s">
        <v>166</v>
      </c>
      <c r="B19" s="33">
        <v>133.38900000000001</v>
      </c>
      <c r="C19" s="38">
        <v>242.55300000000003</v>
      </c>
      <c r="D19" s="40">
        <v>428.74599999999998</v>
      </c>
      <c r="E19" s="35">
        <v>377.02600000000001</v>
      </c>
      <c r="F19" s="35">
        <v>421.3</v>
      </c>
      <c r="G19" s="35">
        <v>457.9</v>
      </c>
      <c r="H19" s="35">
        <v>426.1</v>
      </c>
      <c r="I19" s="35">
        <v>392.8</v>
      </c>
      <c r="J19" s="35">
        <v>324.2</v>
      </c>
      <c r="K19" s="35">
        <v>323.89999999999998</v>
      </c>
      <c r="L19" s="35">
        <v>308.2</v>
      </c>
      <c r="M19" s="35">
        <v>352.8</v>
      </c>
      <c r="N19" s="33">
        <v>367</v>
      </c>
      <c r="O19" s="33">
        <v>370.1</v>
      </c>
      <c r="P19" s="33">
        <v>384.6</v>
      </c>
      <c r="Q19" s="33">
        <v>421.5</v>
      </c>
      <c r="R19" s="33">
        <v>452.2</v>
      </c>
      <c r="S19" s="38">
        <v>424.6</v>
      </c>
      <c r="T19" s="38">
        <v>440.3</v>
      </c>
      <c r="U19" s="38">
        <v>435.70000000000005</v>
      </c>
      <c r="V19" s="38">
        <v>133.19999999999999</v>
      </c>
      <c r="W19" s="10">
        <v>173.4</v>
      </c>
    </row>
    <row r="20" spans="1:23" x14ac:dyDescent="0.2">
      <c r="A20" s="10" t="s">
        <v>147</v>
      </c>
      <c r="B20" s="33">
        <v>266.77300000000002</v>
      </c>
      <c r="C20" s="38">
        <v>247.316</v>
      </c>
      <c r="D20" s="33">
        <v>315.99700000000001</v>
      </c>
      <c r="E20" s="33">
        <v>361.351</v>
      </c>
      <c r="F20" s="33">
        <v>345.1</v>
      </c>
      <c r="G20" s="35">
        <v>324.3</v>
      </c>
      <c r="H20" s="35">
        <v>326.5</v>
      </c>
      <c r="I20" s="35">
        <v>347</v>
      </c>
      <c r="J20" s="35">
        <v>337.1</v>
      </c>
      <c r="K20" s="35">
        <v>269.39999999999998</v>
      </c>
      <c r="L20" s="35">
        <v>212.6</v>
      </c>
      <c r="M20" s="35">
        <v>211.9</v>
      </c>
      <c r="N20" s="33">
        <v>208.1</v>
      </c>
      <c r="O20" s="33">
        <v>203.5</v>
      </c>
      <c r="P20" s="33">
        <v>229.4</v>
      </c>
      <c r="Q20" s="33">
        <v>226.7</v>
      </c>
      <c r="R20" s="33">
        <v>226.7</v>
      </c>
      <c r="S20" s="38">
        <v>221.7</v>
      </c>
      <c r="T20" s="38">
        <v>234.5</v>
      </c>
      <c r="U20" s="38">
        <v>230</v>
      </c>
      <c r="V20" s="38">
        <v>44</v>
      </c>
      <c r="W20" s="10">
        <v>59.3</v>
      </c>
    </row>
    <row r="21" spans="1:23" x14ac:dyDescent="0.2">
      <c r="A21" s="10" t="s">
        <v>148</v>
      </c>
      <c r="B21" s="35">
        <v>100.48</v>
      </c>
      <c r="C21" s="35">
        <v>135.125</v>
      </c>
      <c r="D21" s="35">
        <v>265.94</v>
      </c>
      <c r="E21" s="35">
        <v>293.38299999999998</v>
      </c>
      <c r="F21" s="35">
        <v>308.8</v>
      </c>
      <c r="G21" s="35">
        <v>299.3</v>
      </c>
      <c r="H21" s="35">
        <v>279.89999999999998</v>
      </c>
      <c r="I21" s="35">
        <v>243.1</v>
      </c>
      <c r="J21" s="35">
        <v>220.2</v>
      </c>
      <c r="K21" s="35">
        <v>212.3</v>
      </c>
      <c r="L21" s="35">
        <v>201.2</v>
      </c>
      <c r="M21" s="35">
        <v>222.2</v>
      </c>
      <c r="N21" s="35">
        <v>239.7</v>
      </c>
      <c r="O21" s="35">
        <v>257.39999999999998</v>
      </c>
      <c r="P21" s="35">
        <v>245.3</v>
      </c>
      <c r="Q21" s="35">
        <v>267.2</v>
      </c>
      <c r="R21" s="35">
        <v>297.3</v>
      </c>
      <c r="S21" s="35">
        <v>307</v>
      </c>
      <c r="T21" s="35">
        <v>312.10000000000002</v>
      </c>
      <c r="U21" s="38">
        <v>322.10000000000002</v>
      </c>
      <c r="V21" s="38">
        <v>99.1</v>
      </c>
      <c r="W21" s="10">
        <v>140.9</v>
      </c>
    </row>
    <row r="22" spans="1:23" x14ac:dyDescent="0.2">
      <c r="A22" s="10" t="s">
        <v>149</v>
      </c>
      <c r="B22" s="35">
        <v>24.957999999999998</v>
      </c>
      <c r="C22" s="35">
        <v>24.097000000000001</v>
      </c>
      <c r="D22" s="35">
        <v>19.047000000000001</v>
      </c>
      <c r="E22" s="40">
        <v>53.875999999999998</v>
      </c>
      <c r="F22" s="40">
        <v>0.1</v>
      </c>
      <c r="G22" s="40">
        <v>0.1</v>
      </c>
      <c r="H22" s="35">
        <v>82.5</v>
      </c>
      <c r="I22" s="35">
        <v>76.900000000000006</v>
      </c>
      <c r="J22" s="35">
        <v>84</v>
      </c>
      <c r="K22" s="35">
        <v>56.4</v>
      </c>
      <c r="L22" s="35">
        <v>52.4</v>
      </c>
      <c r="M22" s="35">
        <v>47.2</v>
      </c>
      <c r="N22" s="33">
        <v>39.799999999999997</v>
      </c>
      <c r="O22" s="35">
        <v>48.2</v>
      </c>
      <c r="P22" s="35">
        <v>27.9</v>
      </c>
      <c r="Q22" s="35">
        <v>18.100000000000001</v>
      </c>
      <c r="R22" s="35">
        <v>37.700000000000003</v>
      </c>
      <c r="S22" s="38">
        <v>28.9</v>
      </c>
      <c r="T22" s="35">
        <v>33.299999999999997</v>
      </c>
      <c r="U22" s="38">
        <v>24.6</v>
      </c>
      <c r="V22" s="38">
        <v>1.2</v>
      </c>
      <c r="W22" s="10">
        <v>0.8</v>
      </c>
    </row>
    <row r="23" spans="1:23" x14ac:dyDescent="0.2">
      <c r="A23" s="10" t="s">
        <v>172</v>
      </c>
      <c r="B23" s="35">
        <v>18.440999999999999</v>
      </c>
      <c r="C23" s="35">
        <v>20.629000000000001</v>
      </c>
      <c r="D23" s="35">
        <v>14.74</v>
      </c>
      <c r="E23" s="35">
        <v>15.465999999999999</v>
      </c>
      <c r="F23" s="33">
        <v>14.2</v>
      </c>
      <c r="G23" s="35">
        <v>14.3</v>
      </c>
      <c r="H23" s="35">
        <v>15.9</v>
      </c>
      <c r="I23" s="35">
        <v>11.9</v>
      </c>
      <c r="J23" s="35">
        <v>9.4</v>
      </c>
      <c r="K23" s="35">
        <v>0</v>
      </c>
      <c r="L23" s="35">
        <v>0</v>
      </c>
      <c r="M23" s="35">
        <v>0</v>
      </c>
      <c r="N23" s="35">
        <v>0</v>
      </c>
      <c r="O23" s="35">
        <v>0</v>
      </c>
      <c r="P23" s="33">
        <v>13.3</v>
      </c>
      <c r="Q23" s="33">
        <v>76</v>
      </c>
      <c r="R23" s="33">
        <v>80.7</v>
      </c>
      <c r="S23" s="38">
        <v>85</v>
      </c>
      <c r="T23" s="38">
        <v>64.7</v>
      </c>
      <c r="U23" s="38">
        <v>14.4</v>
      </c>
      <c r="V23" s="38">
        <v>4.0999999999999996</v>
      </c>
      <c r="W23" s="10">
        <v>11.1</v>
      </c>
    </row>
    <row r="24" spans="1:23" x14ac:dyDescent="0.2">
      <c r="A24" s="10" t="s">
        <v>15</v>
      </c>
      <c r="B24" s="33">
        <v>81.203999999999994</v>
      </c>
      <c r="C24" s="38">
        <v>82.783000000000001</v>
      </c>
      <c r="D24" s="40">
        <v>177.31399999999999</v>
      </c>
      <c r="E24" s="35">
        <v>266.226</v>
      </c>
      <c r="F24" s="33">
        <v>209.7</v>
      </c>
      <c r="G24" s="35">
        <v>170.1</v>
      </c>
      <c r="H24" s="35">
        <v>184</v>
      </c>
      <c r="I24" s="35">
        <v>172.6</v>
      </c>
      <c r="J24" s="35">
        <v>150.9</v>
      </c>
      <c r="K24" s="35">
        <v>115</v>
      </c>
      <c r="L24" s="35">
        <v>99.7</v>
      </c>
      <c r="M24" s="35">
        <v>103.4</v>
      </c>
      <c r="N24" s="33">
        <v>70.7</v>
      </c>
      <c r="O24" s="35">
        <v>85.5</v>
      </c>
      <c r="P24" s="35">
        <v>91.9</v>
      </c>
      <c r="Q24" s="35">
        <v>95</v>
      </c>
      <c r="R24" s="35">
        <v>109.5</v>
      </c>
      <c r="S24" s="35">
        <v>102.7</v>
      </c>
      <c r="T24" s="35">
        <v>97.1</v>
      </c>
      <c r="U24" s="35">
        <v>64.900000000000006</v>
      </c>
      <c r="V24" s="35">
        <v>6.8</v>
      </c>
      <c r="W24" s="10">
        <v>0.1</v>
      </c>
    </row>
    <row r="25" spans="1:23" x14ac:dyDescent="0.2">
      <c r="A25" s="10" t="s">
        <v>151</v>
      </c>
      <c r="B25" s="35">
        <v>0</v>
      </c>
      <c r="C25" s="35">
        <v>0</v>
      </c>
      <c r="D25" s="35">
        <v>0</v>
      </c>
      <c r="E25" s="35">
        <v>0</v>
      </c>
      <c r="F25" s="35">
        <v>33.799999999999997</v>
      </c>
      <c r="G25" s="35">
        <v>42</v>
      </c>
      <c r="H25" s="35">
        <v>53.1</v>
      </c>
      <c r="I25" s="35">
        <v>56.3</v>
      </c>
      <c r="J25" s="35">
        <v>39.4</v>
      </c>
      <c r="K25" s="35">
        <v>33.4</v>
      </c>
      <c r="L25" s="35">
        <v>26.5</v>
      </c>
      <c r="M25" s="35">
        <v>24.4</v>
      </c>
      <c r="N25" s="35">
        <v>25.6</v>
      </c>
      <c r="O25" s="35">
        <v>23.8</v>
      </c>
      <c r="P25" s="35">
        <v>20.7</v>
      </c>
      <c r="Q25" s="35">
        <v>3.1</v>
      </c>
      <c r="R25" s="33">
        <v>32.799999999999997</v>
      </c>
      <c r="S25" s="35">
        <v>38.799999999999997</v>
      </c>
      <c r="T25" s="38">
        <v>39.9</v>
      </c>
      <c r="U25" s="35">
        <v>34.299999999999997</v>
      </c>
      <c r="V25" s="35">
        <v>3.2</v>
      </c>
      <c r="W25" s="10">
        <v>8.3000000000000007</v>
      </c>
    </row>
    <row r="26" spans="1:23" x14ac:dyDescent="0.2">
      <c r="A26" s="10" t="s">
        <v>153</v>
      </c>
      <c r="B26" s="33">
        <v>33.200000000000003</v>
      </c>
      <c r="C26" s="38">
        <v>34.488999999999997</v>
      </c>
      <c r="D26" s="40">
        <v>39.216000000000001</v>
      </c>
      <c r="E26" s="35">
        <v>42.247</v>
      </c>
      <c r="F26" s="35">
        <v>44.2</v>
      </c>
      <c r="G26" s="35">
        <v>42.8</v>
      </c>
      <c r="H26" s="35">
        <v>41</v>
      </c>
      <c r="I26" s="35">
        <v>38.700000000000003</v>
      </c>
      <c r="J26" s="35">
        <v>30.4</v>
      </c>
      <c r="K26" s="35">
        <v>19.899999999999999</v>
      </c>
      <c r="L26" s="35">
        <v>14.6</v>
      </c>
      <c r="M26" s="35">
        <v>13.2</v>
      </c>
      <c r="N26" s="33">
        <v>11.9</v>
      </c>
      <c r="O26" s="33">
        <v>10</v>
      </c>
      <c r="P26" s="33">
        <v>9.8000000000000007</v>
      </c>
      <c r="Q26" s="33">
        <v>8.3000000000000007</v>
      </c>
      <c r="R26" s="33">
        <v>7</v>
      </c>
      <c r="S26" s="38">
        <v>7</v>
      </c>
      <c r="T26" s="35">
        <v>0</v>
      </c>
      <c r="U26" s="35">
        <v>0</v>
      </c>
      <c r="V26" s="35">
        <v>0</v>
      </c>
      <c r="W26" s="10">
        <v>0.1</v>
      </c>
    </row>
    <row r="27" spans="1:23" x14ac:dyDescent="0.2">
      <c r="A27" s="10" t="s">
        <v>154</v>
      </c>
      <c r="B27" s="35">
        <v>121.631</v>
      </c>
      <c r="C27" s="35">
        <v>127.55800000000001</v>
      </c>
      <c r="D27" s="35">
        <v>143.69800000000001</v>
      </c>
      <c r="E27" s="35">
        <v>169.24600000000001</v>
      </c>
      <c r="F27" s="35">
        <v>182.7</v>
      </c>
      <c r="G27" s="35">
        <v>169.9</v>
      </c>
      <c r="H27" s="35">
        <v>171.2</v>
      </c>
      <c r="I27" s="35">
        <v>167.2</v>
      </c>
      <c r="J27" s="35">
        <v>151.80000000000001</v>
      </c>
      <c r="K27" s="35">
        <v>100.4</v>
      </c>
      <c r="L27" s="35">
        <v>68.3</v>
      </c>
      <c r="M27" s="35">
        <v>49.4</v>
      </c>
      <c r="N27" s="33">
        <v>50</v>
      </c>
      <c r="O27" s="35">
        <v>52</v>
      </c>
      <c r="P27" s="35">
        <v>68.3</v>
      </c>
      <c r="Q27" s="35">
        <v>45.4</v>
      </c>
      <c r="R27" s="35">
        <v>42.5</v>
      </c>
      <c r="S27" s="35">
        <v>51.2</v>
      </c>
      <c r="T27" s="35">
        <v>62.5</v>
      </c>
      <c r="U27" s="35">
        <v>47.2</v>
      </c>
      <c r="V27" s="35">
        <v>0.1</v>
      </c>
      <c r="W27" s="35">
        <v>0</v>
      </c>
    </row>
    <row r="28" spans="1:23" x14ac:dyDescent="0.2">
      <c r="A28" s="10" t="s">
        <v>155</v>
      </c>
      <c r="B28" s="35"/>
      <c r="C28" s="35"/>
      <c r="D28" s="35"/>
      <c r="E28" s="35"/>
      <c r="F28" s="35"/>
      <c r="G28" s="35"/>
      <c r="H28" s="35"/>
      <c r="I28" s="35"/>
      <c r="J28" s="35"/>
      <c r="K28" s="35"/>
      <c r="L28" s="35">
        <v>0</v>
      </c>
      <c r="M28" s="35">
        <v>0</v>
      </c>
      <c r="N28" s="35">
        <v>0</v>
      </c>
      <c r="O28" s="35">
        <v>0</v>
      </c>
      <c r="P28" s="35">
        <v>0</v>
      </c>
      <c r="Q28" s="35">
        <v>0</v>
      </c>
      <c r="R28" s="35">
        <v>0</v>
      </c>
      <c r="S28" s="35">
        <v>0</v>
      </c>
      <c r="T28" s="35">
        <v>0</v>
      </c>
      <c r="U28" s="35">
        <v>0</v>
      </c>
      <c r="V28" s="35">
        <v>0</v>
      </c>
      <c r="W28" s="35">
        <v>0.3</v>
      </c>
    </row>
    <row r="29" spans="1:23" x14ac:dyDescent="0.2">
      <c r="A29" s="10" t="s">
        <v>175</v>
      </c>
      <c r="B29" s="35">
        <v>0</v>
      </c>
      <c r="C29" s="35">
        <v>0</v>
      </c>
      <c r="D29" s="35">
        <v>0</v>
      </c>
      <c r="E29" s="35">
        <v>0</v>
      </c>
      <c r="F29" s="35">
        <v>0</v>
      </c>
      <c r="G29" s="35">
        <v>0</v>
      </c>
      <c r="H29" s="35">
        <v>0</v>
      </c>
      <c r="I29" s="35">
        <v>0</v>
      </c>
      <c r="J29" s="35">
        <v>1.6</v>
      </c>
      <c r="K29" s="35">
        <v>0.3</v>
      </c>
      <c r="L29" s="35">
        <v>0.2</v>
      </c>
      <c r="M29" s="35">
        <v>0.9</v>
      </c>
      <c r="N29" s="35">
        <v>3.6</v>
      </c>
      <c r="O29" s="35">
        <v>1.8</v>
      </c>
      <c r="P29" s="35">
        <v>0</v>
      </c>
      <c r="Q29" s="35">
        <v>0</v>
      </c>
      <c r="R29" s="35">
        <v>2.2999999999999998</v>
      </c>
      <c r="S29" s="35">
        <v>3.1</v>
      </c>
      <c r="T29" s="35">
        <v>2</v>
      </c>
      <c r="U29" s="38">
        <v>3.8</v>
      </c>
      <c r="V29" s="35">
        <v>0</v>
      </c>
      <c r="W29" s="10">
        <v>6.8</v>
      </c>
    </row>
    <row r="30" spans="1:23" x14ac:dyDescent="0.2">
      <c r="A30" s="10" t="s">
        <v>176</v>
      </c>
      <c r="B30" s="33">
        <v>2.823</v>
      </c>
      <c r="C30" s="35">
        <v>3.528</v>
      </c>
      <c r="D30" s="40">
        <v>0.748</v>
      </c>
      <c r="E30" s="35">
        <v>0.34100000000000003</v>
      </c>
      <c r="F30" s="35">
        <v>0</v>
      </c>
      <c r="G30" s="35">
        <v>0</v>
      </c>
      <c r="H30" s="35">
        <v>0</v>
      </c>
      <c r="I30" s="35">
        <v>0</v>
      </c>
      <c r="J30" s="35">
        <v>17.2</v>
      </c>
      <c r="K30" s="35">
        <v>24.4</v>
      </c>
      <c r="L30" s="35">
        <v>23.3</v>
      </c>
      <c r="M30" s="35">
        <v>13.6</v>
      </c>
      <c r="N30" s="35">
        <v>0</v>
      </c>
      <c r="O30" s="35">
        <v>0</v>
      </c>
      <c r="P30" s="35">
        <v>0</v>
      </c>
      <c r="Q30" s="35">
        <v>0</v>
      </c>
      <c r="R30" s="35">
        <v>0</v>
      </c>
      <c r="S30" s="35">
        <v>0</v>
      </c>
      <c r="T30" s="35">
        <v>0</v>
      </c>
      <c r="U30" s="35">
        <v>0</v>
      </c>
      <c r="V30" s="35">
        <v>0</v>
      </c>
    </row>
    <row r="31" spans="1:23" x14ac:dyDescent="0.2">
      <c r="A31" s="10" t="s">
        <v>158</v>
      </c>
      <c r="B31" s="33">
        <v>72.251999999999995</v>
      </c>
      <c r="C31" s="38">
        <v>69.123000000000005</v>
      </c>
      <c r="D31" s="40">
        <v>66.186999999999998</v>
      </c>
      <c r="E31" s="35">
        <v>77.305000000000007</v>
      </c>
      <c r="F31" s="35">
        <v>117.3</v>
      </c>
      <c r="G31" s="35">
        <v>192.6</v>
      </c>
      <c r="H31" s="35">
        <v>202.6</v>
      </c>
      <c r="I31" s="35">
        <v>166.5</v>
      </c>
      <c r="J31" s="35">
        <v>161.6</v>
      </c>
      <c r="K31" s="35">
        <v>156.30000000000001</v>
      </c>
      <c r="L31" s="35">
        <v>143.4</v>
      </c>
      <c r="M31" s="35">
        <v>139.6</v>
      </c>
      <c r="N31" s="35">
        <v>173.6</v>
      </c>
      <c r="O31" s="35">
        <v>182.6</v>
      </c>
      <c r="P31" s="35">
        <v>173</v>
      </c>
      <c r="Q31" s="35">
        <v>158.30000000000001</v>
      </c>
      <c r="R31" s="35">
        <v>179.4</v>
      </c>
      <c r="S31" s="35">
        <v>197.8</v>
      </c>
      <c r="T31" s="35">
        <v>186.3</v>
      </c>
      <c r="U31" s="38">
        <v>170.6</v>
      </c>
      <c r="V31" s="38">
        <v>28.6</v>
      </c>
      <c r="W31" s="10">
        <v>31.8</v>
      </c>
    </row>
    <row r="32" spans="1:23" x14ac:dyDescent="0.2">
      <c r="A32" s="30" t="s">
        <v>157</v>
      </c>
      <c r="B32" s="35">
        <v>0</v>
      </c>
      <c r="C32" s="35">
        <v>0</v>
      </c>
      <c r="D32" s="35">
        <v>0</v>
      </c>
      <c r="E32" s="35">
        <v>0</v>
      </c>
      <c r="F32" s="35">
        <v>0</v>
      </c>
      <c r="G32" s="35">
        <v>0</v>
      </c>
      <c r="H32" s="35">
        <v>0</v>
      </c>
      <c r="I32" s="35">
        <v>0</v>
      </c>
      <c r="J32" s="35">
        <v>0</v>
      </c>
      <c r="K32" s="35">
        <v>0</v>
      </c>
      <c r="L32" s="35">
        <v>0</v>
      </c>
      <c r="M32" s="35">
        <v>0</v>
      </c>
      <c r="N32" s="35">
        <v>0</v>
      </c>
      <c r="O32" s="35">
        <v>0</v>
      </c>
      <c r="P32" s="35">
        <v>0</v>
      </c>
      <c r="Q32" s="35">
        <v>0</v>
      </c>
      <c r="R32" s="35">
        <v>0</v>
      </c>
      <c r="S32" s="35">
        <v>0</v>
      </c>
      <c r="T32" s="35">
        <v>42</v>
      </c>
      <c r="U32" s="35">
        <v>21.6</v>
      </c>
      <c r="V32" s="35">
        <v>0.1</v>
      </c>
      <c r="W32" s="35">
        <v>0</v>
      </c>
    </row>
    <row r="33" spans="1:23" x14ac:dyDescent="0.2">
      <c r="A33" s="30" t="s">
        <v>162</v>
      </c>
      <c r="B33" s="35"/>
      <c r="C33" s="35"/>
      <c r="D33" s="35"/>
      <c r="E33" s="35"/>
      <c r="F33" s="35"/>
      <c r="G33" s="35"/>
      <c r="H33" s="35"/>
      <c r="I33" s="35"/>
      <c r="J33" s="35"/>
      <c r="K33" s="35"/>
      <c r="L33" s="35">
        <v>0</v>
      </c>
      <c r="M33" s="35">
        <v>0</v>
      </c>
      <c r="N33" s="35">
        <v>0</v>
      </c>
      <c r="O33" s="35">
        <v>0</v>
      </c>
      <c r="P33" s="35">
        <v>0</v>
      </c>
      <c r="Q33" s="35">
        <v>0</v>
      </c>
      <c r="R33" s="35">
        <v>0</v>
      </c>
      <c r="S33" s="35">
        <v>0</v>
      </c>
      <c r="T33" s="35">
        <v>0</v>
      </c>
      <c r="U33" s="35">
        <v>0</v>
      </c>
      <c r="V33" s="35">
        <v>0</v>
      </c>
      <c r="W33" s="35">
        <v>0.2</v>
      </c>
    </row>
    <row r="34" spans="1:23" ht="34.5" customHeight="1" x14ac:dyDescent="0.2">
      <c r="A34" s="30" t="s">
        <v>159</v>
      </c>
      <c r="B34" s="35">
        <f>SUM(B5:B32)</f>
        <v>3259.1239999999998</v>
      </c>
      <c r="C34" s="35">
        <f t="shared" ref="C34:W34" si="0">SUM(C5:C32)</f>
        <v>3526.8169999999996</v>
      </c>
      <c r="D34" s="35">
        <f t="shared" si="0"/>
        <v>4256.5919999999996</v>
      </c>
      <c r="E34" s="35">
        <f t="shared" si="0"/>
        <v>4540.6150000000007</v>
      </c>
      <c r="F34" s="35">
        <f t="shared" si="0"/>
        <v>4602.7999999999993</v>
      </c>
      <c r="G34" s="35">
        <f t="shared" si="0"/>
        <v>4540.0000000000009</v>
      </c>
      <c r="H34" s="35">
        <f t="shared" si="0"/>
        <v>4527.2000000000007</v>
      </c>
      <c r="I34" s="35">
        <f t="shared" si="0"/>
        <v>4547.8999999999996</v>
      </c>
      <c r="J34" s="35">
        <f t="shared" si="0"/>
        <v>4188</v>
      </c>
      <c r="K34" s="35">
        <f t="shared" si="0"/>
        <v>3815.1000000000013</v>
      </c>
      <c r="L34" s="35">
        <f t="shared" si="0"/>
        <v>3456.9999999999995</v>
      </c>
      <c r="M34" s="35">
        <f t="shared" si="0"/>
        <v>3493.9</v>
      </c>
      <c r="N34" s="35">
        <f t="shared" si="0"/>
        <v>3551.2</v>
      </c>
      <c r="O34" s="35">
        <f t="shared" si="0"/>
        <v>3644.6</v>
      </c>
      <c r="P34" s="35">
        <f t="shared" si="0"/>
        <v>3712.6000000000004</v>
      </c>
      <c r="Q34" s="35">
        <f t="shared" si="0"/>
        <v>4014.9999999999995</v>
      </c>
      <c r="R34" s="35">
        <f t="shared" si="0"/>
        <v>4245.0999999999995</v>
      </c>
      <c r="S34" s="35">
        <f t="shared" si="0"/>
        <v>4207.8999999999996</v>
      </c>
      <c r="T34" s="35">
        <f t="shared" si="0"/>
        <v>4174</v>
      </c>
      <c r="U34" s="35">
        <f t="shared" si="0"/>
        <v>3862</v>
      </c>
      <c r="V34" s="35">
        <f t="shared" si="0"/>
        <v>1047.6000000000001</v>
      </c>
      <c r="W34" s="35">
        <f t="shared" si="0"/>
        <v>1375.5999999999995</v>
      </c>
    </row>
    <row r="35" spans="1:23" ht="33.75" customHeight="1" x14ac:dyDescent="0.2">
      <c r="A35" s="30" t="s">
        <v>160</v>
      </c>
      <c r="B35" s="35">
        <v>20.297000000000001</v>
      </c>
      <c r="C35" s="35">
        <v>18.786000000000001</v>
      </c>
      <c r="D35" s="44">
        <v>13.737</v>
      </c>
      <c r="E35" s="44">
        <v>13.238</v>
      </c>
      <c r="F35" s="44">
        <v>9.1180000000000003</v>
      </c>
      <c r="G35" s="35">
        <v>10.334</v>
      </c>
      <c r="H35" s="35">
        <v>7.4489999999999998</v>
      </c>
      <c r="I35" s="35">
        <v>6.3479999999999999</v>
      </c>
      <c r="J35" s="35">
        <v>5.6</v>
      </c>
      <c r="K35" s="35">
        <v>5.4</v>
      </c>
      <c r="L35" s="35">
        <v>9.1999999999999993</v>
      </c>
      <c r="M35" s="35">
        <v>17</v>
      </c>
      <c r="N35" s="35">
        <v>28.3</v>
      </c>
      <c r="O35" s="35">
        <v>36.4</v>
      </c>
      <c r="P35" s="35">
        <v>34.1</v>
      </c>
      <c r="Q35" s="35">
        <v>34.700000000000003</v>
      </c>
      <c r="R35" s="35">
        <v>40.700000000000003</v>
      </c>
      <c r="S35" s="35">
        <v>56.1</v>
      </c>
      <c r="T35" s="35">
        <v>55.699999999999996</v>
      </c>
      <c r="U35" s="26">
        <v>51.1</v>
      </c>
      <c r="V35" s="26">
        <v>10.5</v>
      </c>
      <c r="W35" s="10">
        <v>30.3</v>
      </c>
    </row>
    <row r="36" spans="1:23" x14ac:dyDescent="0.2">
      <c r="A36" s="30" t="s">
        <v>169</v>
      </c>
      <c r="B36" s="35">
        <v>25.218</v>
      </c>
      <c r="C36" s="35">
        <v>25.759</v>
      </c>
      <c r="D36" s="45">
        <v>23.957999999999998</v>
      </c>
      <c r="E36" s="45">
        <v>18.076000000000001</v>
      </c>
      <c r="F36" s="45">
        <v>29.376000000000001</v>
      </c>
      <c r="G36" s="35">
        <v>29.713000000000001</v>
      </c>
      <c r="H36" s="34">
        <v>21.84</v>
      </c>
      <c r="I36" s="34">
        <v>18.454999999999998</v>
      </c>
      <c r="J36" s="34">
        <v>16.7</v>
      </c>
      <c r="K36" s="34">
        <v>13.8</v>
      </c>
      <c r="L36" s="34">
        <v>11</v>
      </c>
      <c r="M36" s="34">
        <v>11</v>
      </c>
      <c r="N36" s="39">
        <v>11.1</v>
      </c>
      <c r="O36" s="39">
        <v>4</v>
      </c>
      <c r="P36" s="10">
        <v>7.5</v>
      </c>
      <c r="Q36" s="10">
        <v>9.9</v>
      </c>
      <c r="R36" s="10">
        <v>8</v>
      </c>
      <c r="S36" s="10">
        <v>5.5</v>
      </c>
      <c r="T36" s="10">
        <v>2</v>
      </c>
      <c r="U36" s="10">
        <v>0.1</v>
      </c>
      <c r="V36" s="10">
        <v>0</v>
      </c>
      <c r="W36" s="10">
        <v>0</v>
      </c>
    </row>
  </sheetData>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3"/>
  <sheetViews>
    <sheetView zoomScaleNormal="100" workbookViewId="0">
      <pane xSplit="1" topLeftCell="L1" activePane="topRight" state="frozen"/>
      <selection activeCell="B29" sqref="B29"/>
      <selection pane="topRight" activeCell="B29" sqref="B29"/>
    </sheetView>
  </sheetViews>
  <sheetFormatPr defaultRowHeight="15" x14ac:dyDescent="0.2"/>
  <cols>
    <col min="1" max="1" width="16.6640625" style="10" customWidth="1"/>
    <col min="2" max="22" width="8.5546875" style="10" customWidth="1"/>
    <col min="23" max="16384" width="8.88671875" style="10"/>
  </cols>
  <sheetData>
    <row r="1" spans="1:23" s="5" customFormat="1" ht="15.75" x14ac:dyDescent="0.25">
      <c r="A1" s="1" t="s">
        <v>431</v>
      </c>
      <c r="B1" s="2"/>
      <c r="C1" s="3"/>
      <c r="D1" s="4"/>
      <c r="E1" s="4"/>
      <c r="F1" s="2"/>
    </row>
    <row r="2" spans="1:23" s="5" customFormat="1" ht="15.75" x14ac:dyDescent="0.25">
      <c r="A2" s="2" t="s">
        <v>5</v>
      </c>
      <c r="B2" s="2"/>
      <c r="C2" s="3"/>
      <c r="D2" s="4"/>
      <c r="E2" s="4"/>
      <c r="F2" s="2"/>
    </row>
    <row r="3" spans="1:23" s="5" customFormat="1" ht="15.75" x14ac:dyDescent="0.25">
      <c r="A3" s="5" t="s">
        <v>40</v>
      </c>
      <c r="B3" s="2"/>
      <c r="C3" s="3"/>
      <c r="D3" s="4"/>
      <c r="E3" s="4"/>
      <c r="F3" s="2"/>
    </row>
    <row r="4" spans="1:23" s="9" customFormat="1" ht="31.5" x14ac:dyDescent="0.25">
      <c r="A4" s="32" t="s">
        <v>6</v>
      </c>
      <c r="B4" s="9" t="s">
        <v>123</v>
      </c>
      <c r="C4" s="9" t="s">
        <v>124</v>
      </c>
      <c r="D4" s="9" t="s">
        <v>165</v>
      </c>
      <c r="E4" s="9" t="s">
        <v>125</v>
      </c>
      <c r="F4" s="9" t="s">
        <v>126</v>
      </c>
      <c r="G4" s="9" t="s">
        <v>127</v>
      </c>
      <c r="H4" s="9" t="s">
        <v>128</v>
      </c>
      <c r="I4" s="9" t="s">
        <v>129</v>
      </c>
      <c r="J4" s="9" t="s">
        <v>130</v>
      </c>
      <c r="K4" s="9" t="s">
        <v>131</v>
      </c>
      <c r="L4" s="9" t="s">
        <v>132</v>
      </c>
      <c r="M4" s="9" t="s">
        <v>133</v>
      </c>
      <c r="N4" s="9" t="s">
        <v>134</v>
      </c>
      <c r="O4" s="9" t="s">
        <v>135</v>
      </c>
      <c r="P4" s="9" t="s">
        <v>136</v>
      </c>
      <c r="Q4" s="9" t="s">
        <v>137</v>
      </c>
      <c r="R4" s="9" t="s">
        <v>138</v>
      </c>
      <c r="S4" s="9" t="s">
        <v>139</v>
      </c>
      <c r="T4" s="9" t="s">
        <v>140</v>
      </c>
      <c r="U4" s="9" t="s">
        <v>141</v>
      </c>
      <c r="V4" s="9" t="s">
        <v>142</v>
      </c>
      <c r="W4" s="32" t="s">
        <v>444</v>
      </c>
    </row>
    <row r="5" spans="1:23" x14ac:dyDescent="0.2">
      <c r="A5" s="10" t="s">
        <v>170</v>
      </c>
      <c r="B5" s="35">
        <v>418.91199999999998</v>
      </c>
      <c r="C5" s="35">
        <v>596.529</v>
      </c>
      <c r="D5" s="35">
        <v>694.22400000000005</v>
      </c>
      <c r="E5" s="35">
        <v>721.08199999999999</v>
      </c>
      <c r="F5" s="35">
        <v>590.73699999999997</v>
      </c>
      <c r="G5" s="35">
        <v>504.84399999999999</v>
      </c>
      <c r="H5" s="35">
        <v>469.62299999999999</v>
      </c>
      <c r="I5" s="35">
        <v>427.06200000000001</v>
      </c>
      <c r="J5" s="35">
        <v>402.7</v>
      </c>
      <c r="K5" s="35">
        <v>278.3</v>
      </c>
      <c r="L5" s="35">
        <v>224.6</v>
      </c>
      <c r="M5" s="35">
        <v>88.5</v>
      </c>
      <c r="N5" s="35">
        <v>0</v>
      </c>
      <c r="O5" s="35">
        <v>0</v>
      </c>
      <c r="P5" s="35">
        <v>0</v>
      </c>
      <c r="Q5" s="35">
        <v>0</v>
      </c>
      <c r="R5" s="35">
        <v>0</v>
      </c>
      <c r="S5" s="38">
        <v>0.1</v>
      </c>
      <c r="T5" s="35">
        <v>0</v>
      </c>
      <c r="U5" s="35">
        <v>0</v>
      </c>
      <c r="V5" s="35">
        <v>0</v>
      </c>
      <c r="W5" s="10">
        <v>0.1</v>
      </c>
    </row>
    <row r="6" spans="1:23" x14ac:dyDescent="0.2">
      <c r="A6" s="10" t="s">
        <v>177</v>
      </c>
      <c r="B6" s="35">
        <v>0.73799999999999999</v>
      </c>
      <c r="C6" s="35">
        <v>4.9000000000000002E-2</v>
      </c>
      <c r="D6" s="35">
        <v>0</v>
      </c>
      <c r="E6" s="35">
        <v>0</v>
      </c>
      <c r="F6" s="35">
        <v>0</v>
      </c>
      <c r="G6" s="35">
        <v>0</v>
      </c>
      <c r="H6" s="40">
        <v>2.5999999999999999E-2</v>
      </c>
      <c r="I6" s="40">
        <v>11.811</v>
      </c>
      <c r="J6" s="35">
        <v>86.3</v>
      </c>
      <c r="K6" s="40">
        <v>91.7</v>
      </c>
      <c r="L6" s="40">
        <v>61.2</v>
      </c>
      <c r="M6" s="35">
        <v>0</v>
      </c>
      <c r="N6" s="35">
        <v>0</v>
      </c>
      <c r="O6" s="35">
        <v>0</v>
      </c>
      <c r="P6" s="35">
        <v>0</v>
      </c>
      <c r="Q6" s="35">
        <v>0</v>
      </c>
      <c r="R6" s="35">
        <v>0</v>
      </c>
      <c r="S6" s="40">
        <v>0.2</v>
      </c>
      <c r="T6" s="35">
        <v>0</v>
      </c>
      <c r="U6" s="35">
        <v>0</v>
      </c>
      <c r="V6" s="35">
        <v>0</v>
      </c>
      <c r="W6" s="35">
        <v>0</v>
      </c>
    </row>
    <row r="7" spans="1:23" x14ac:dyDescent="0.2">
      <c r="A7" s="10" t="s">
        <v>147</v>
      </c>
      <c r="B7" s="35">
        <v>0</v>
      </c>
      <c r="C7" s="35">
        <v>0</v>
      </c>
      <c r="D7" s="35">
        <v>0</v>
      </c>
      <c r="E7" s="35">
        <v>0</v>
      </c>
      <c r="F7" s="35">
        <v>0</v>
      </c>
      <c r="G7" s="35">
        <v>0</v>
      </c>
      <c r="H7" s="35">
        <v>0</v>
      </c>
      <c r="I7" s="35">
        <v>0</v>
      </c>
      <c r="J7" s="35">
        <v>0</v>
      </c>
      <c r="K7" s="35">
        <v>0</v>
      </c>
      <c r="L7" s="35">
        <v>0</v>
      </c>
      <c r="M7" s="35">
        <v>0</v>
      </c>
      <c r="N7" s="35">
        <v>0</v>
      </c>
      <c r="O7" s="35">
        <v>0</v>
      </c>
      <c r="P7" s="35">
        <v>0</v>
      </c>
      <c r="Q7" s="35">
        <v>0</v>
      </c>
      <c r="R7" s="35">
        <v>0</v>
      </c>
      <c r="S7" s="38">
        <v>0</v>
      </c>
      <c r="T7" s="35">
        <v>0</v>
      </c>
      <c r="U7" s="38">
        <v>0.1</v>
      </c>
      <c r="V7" s="35">
        <v>0</v>
      </c>
      <c r="W7" s="35">
        <v>0</v>
      </c>
    </row>
    <row r="8" spans="1:23" x14ac:dyDescent="0.2">
      <c r="A8" s="10" t="s">
        <v>171</v>
      </c>
      <c r="B8" s="35">
        <v>0</v>
      </c>
      <c r="C8" s="35">
        <v>0</v>
      </c>
      <c r="D8" s="35">
        <v>0</v>
      </c>
      <c r="E8" s="35">
        <v>85.006</v>
      </c>
      <c r="F8" s="35">
        <v>100.36</v>
      </c>
      <c r="G8" s="35">
        <v>97.539000000000001</v>
      </c>
      <c r="H8" s="35">
        <v>93.293999999999997</v>
      </c>
      <c r="I8" s="35">
        <v>94.117999999999995</v>
      </c>
      <c r="J8" s="35">
        <v>129</v>
      </c>
      <c r="K8" s="35">
        <v>34.299999999999997</v>
      </c>
      <c r="L8" s="35">
        <v>0</v>
      </c>
      <c r="M8" s="35">
        <v>0</v>
      </c>
      <c r="N8" s="35">
        <v>0</v>
      </c>
      <c r="O8" s="35">
        <v>0</v>
      </c>
      <c r="P8" s="35">
        <v>0</v>
      </c>
      <c r="Q8" s="35">
        <v>0</v>
      </c>
      <c r="R8" s="35">
        <v>0</v>
      </c>
      <c r="S8" s="38">
        <v>0</v>
      </c>
      <c r="T8" s="35">
        <v>0</v>
      </c>
      <c r="U8" s="35">
        <v>0</v>
      </c>
      <c r="V8" s="35">
        <v>0</v>
      </c>
      <c r="W8" s="35">
        <v>0</v>
      </c>
    </row>
    <row r="9" spans="1:23" x14ac:dyDescent="0.2">
      <c r="A9" s="10" t="s">
        <v>149</v>
      </c>
      <c r="B9" s="35">
        <v>0</v>
      </c>
      <c r="C9" s="35">
        <v>0</v>
      </c>
      <c r="D9" s="35">
        <v>0</v>
      </c>
      <c r="E9" s="35">
        <v>36.292000000000002</v>
      </c>
      <c r="F9" s="35">
        <v>50.884</v>
      </c>
      <c r="G9" s="35">
        <v>32.799999999999997</v>
      </c>
      <c r="H9" s="35">
        <v>4.8730000000000002</v>
      </c>
      <c r="I9" s="35">
        <v>0</v>
      </c>
      <c r="J9" s="35">
        <v>0</v>
      </c>
      <c r="K9" s="35">
        <v>0</v>
      </c>
      <c r="L9" s="35">
        <v>0</v>
      </c>
      <c r="M9" s="35">
        <v>0</v>
      </c>
      <c r="N9" s="35">
        <v>0</v>
      </c>
      <c r="O9" s="35">
        <v>0</v>
      </c>
      <c r="P9" s="35">
        <v>0</v>
      </c>
      <c r="Q9" s="35">
        <v>0</v>
      </c>
      <c r="R9" s="35">
        <v>0</v>
      </c>
      <c r="S9" s="38">
        <v>0.1</v>
      </c>
      <c r="T9" s="35">
        <v>0</v>
      </c>
      <c r="U9" s="35">
        <v>0</v>
      </c>
      <c r="V9" s="35">
        <v>0</v>
      </c>
      <c r="W9" s="35">
        <v>0</v>
      </c>
    </row>
    <row r="10" spans="1:23" x14ac:dyDescent="0.2">
      <c r="A10" s="10" t="s">
        <v>172</v>
      </c>
      <c r="B10" s="35">
        <v>0</v>
      </c>
      <c r="C10" s="35">
        <v>0</v>
      </c>
      <c r="D10" s="35">
        <v>0</v>
      </c>
      <c r="E10" s="35">
        <v>0</v>
      </c>
      <c r="F10" s="35">
        <v>0</v>
      </c>
      <c r="G10" s="35">
        <v>0</v>
      </c>
      <c r="H10" s="35">
        <v>2.7829999999999999</v>
      </c>
      <c r="I10" s="35">
        <v>58.563000000000002</v>
      </c>
      <c r="J10" s="35">
        <v>64</v>
      </c>
      <c r="K10" s="35">
        <v>51.3</v>
      </c>
      <c r="L10" s="35">
        <v>55</v>
      </c>
      <c r="M10" s="35">
        <v>70.599999999999994</v>
      </c>
      <c r="N10" s="33">
        <v>72.8</v>
      </c>
      <c r="O10" s="33">
        <v>69.5</v>
      </c>
      <c r="P10" s="38">
        <v>52.1</v>
      </c>
      <c r="Q10" s="35">
        <v>0</v>
      </c>
      <c r="R10" s="35">
        <v>0</v>
      </c>
      <c r="S10" s="38">
        <v>0</v>
      </c>
      <c r="T10" s="35">
        <v>0</v>
      </c>
      <c r="U10" s="35">
        <v>0</v>
      </c>
      <c r="V10" s="35">
        <v>0</v>
      </c>
      <c r="W10" s="35">
        <v>0</v>
      </c>
    </row>
    <row r="11" spans="1:23" ht="30" customHeight="1" x14ac:dyDescent="0.2">
      <c r="A11" s="10" t="s">
        <v>159</v>
      </c>
      <c r="B11" s="35">
        <f>SUM(B5:B10)</f>
        <v>419.65</v>
      </c>
      <c r="C11" s="35">
        <f t="shared" ref="C11:W11" si="0">SUM(C5:C10)</f>
        <v>596.57799999999997</v>
      </c>
      <c r="D11" s="35">
        <f t="shared" si="0"/>
        <v>694.22400000000005</v>
      </c>
      <c r="E11" s="35">
        <f t="shared" si="0"/>
        <v>842.38</v>
      </c>
      <c r="F11" s="35">
        <f t="shared" si="0"/>
        <v>741.98099999999999</v>
      </c>
      <c r="G11" s="35">
        <f t="shared" si="0"/>
        <v>635.18299999999999</v>
      </c>
      <c r="H11" s="35">
        <f t="shared" si="0"/>
        <v>570.59900000000005</v>
      </c>
      <c r="I11" s="35">
        <f t="shared" si="0"/>
        <v>591.55399999999997</v>
      </c>
      <c r="J11" s="35">
        <f t="shared" si="0"/>
        <v>682</v>
      </c>
      <c r="K11" s="35">
        <f t="shared" si="0"/>
        <v>455.6</v>
      </c>
      <c r="L11" s="35">
        <f t="shared" si="0"/>
        <v>340.8</v>
      </c>
      <c r="M11" s="35">
        <f t="shared" si="0"/>
        <v>159.1</v>
      </c>
      <c r="N11" s="35">
        <f t="shared" si="0"/>
        <v>72.8</v>
      </c>
      <c r="O11" s="35">
        <f t="shared" si="0"/>
        <v>69.5</v>
      </c>
      <c r="P11" s="35">
        <f t="shared" si="0"/>
        <v>52.1</v>
      </c>
      <c r="Q11" s="35">
        <v>0</v>
      </c>
      <c r="R11" s="35">
        <v>0</v>
      </c>
      <c r="S11" s="35">
        <f t="shared" si="0"/>
        <v>0.4</v>
      </c>
      <c r="T11" s="35">
        <v>0</v>
      </c>
      <c r="U11" s="35">
        <f t="shared" si="0"/>
        <v>0.1</v>
      </c>
      <c r="V11" s="35">
        <f t="shared" si="0"/>
        <v>0</v>
      </c>
      <c r="W11" s="35">
        <f t="shared" si="0"/>
        <v>0.1</v>
      </c>
    </row>
    <row r="12" spans="1:23" ht="28.5" customHeight="1" x14ac:dyDescent="0.2">
      <c r="A12" s="10" t="s">
        <v>160</v>
      </c>
      <c r="B12" s="35">
        <v>0</v>
      </c>
      <c r="C12" s="35">
        <v>0</v>
      </c>
      <c r="D12" s="40">
        <v>1.2749999999999999</v>
      </c>
      <c r="E12" s="35">
        <v>0</v>
      </c>
      <c r="F12" s="35">
        <v>0</v>
      </c>
      <c r="G12" s="35">
        <v>0</v>
      </c>
      <c r="H12" s="35">
        <v>0</v>
      </c>
      <c r="I12" s="35">
        <v>0</v>
      </c>
      <c r="J12" s="35">
        <v>0</v>
      </c>
      <c r="K12" s="35">
        <v>0</v>
      </c>
      <c r="L12" s="35">
        <v>1.4</v>
      </c>
      <c r="M12" s="35">
        <v>0</v>
      </c>
      <c r="N12" s="35">
        <v>0</v>
      </c>
      <c r="O12" s="35">
        <v>0</v>
      </c>
      <c r="P12" s="35">
        <v>0</v>
      </c>
      <c r="Q12" s="35">
        <v>0</v>
      </c>
      <c r="R12" s="35">
        <v>0</v>
      </c>
      <c r="S12" s="35">
        <v>0</v>
      </c>
      <c r="T12" s="35">
        <v>0</v>
      </c>
      <c r="U12" s="35">
        <v>0</v>
      </c>
      <c r="V12" s="35">
        <v>0</v>
      </c>
      <c r="W12" s="35">
        <v>0</v>
      </c>
    </row>
    <row r="13" spans="1:23" x14ac:dyDescent="0.2">
      <c r="A13" s="10" t="s">
        <v>169</v>
      </c>
      <c r="B13" s="35">
        <v>0</v>
      </c>
      <c r="C13" s="35">
        <v>0</v>
      </c>
      <c r="D13" s="35">
        <v>0</v>
      </c>
      <c r="E13" s="35">
        <v>8.0719999999999992</v>
      </c>
      <c r="F13" s="35">
        <v>0.28699999999999998</v>
      </c>
      <c r="G13" s="35">
        <v>0</v>
      </c>
      <c r="H13" s="35">
        <v>0</v>
      </c>
      <c r="I13" s="35">
        <v>0</v>
      </c>
      <c r="J13" s="35">
        <v>0</v>
      </c>
      <c r="K13" s="35">
        <v>0</v>
      </c>
      <c r="L13" s="35">
        <v>0</v>
      </c>
      <c r="M13" s="35">
        <v>0</v>
      </c>
      <c r="N13" s="35">
        <v>0</v>
      </c>
      <c r="O13" s="35">
        <v>0</v>
      </c>
      <c r="P13" s="35">
        <v>0</v>
      </c>
      <c r="Q13" s="35">
        <v>0</v>
      </c>
      <c r="R13" s="35">
        <v>0</v>
      </c>
      <c r="S13" s="38">
        <v>0.1</v>
      </c>
      <c r="T13" s="35">
        <v>0</v>
      </c>
      <c r="U13" s="35">
        <v>0</v>
      </c>
      <c r="V13" s="35">
        <v>0</v>
      </c>
      <c r="W13" s="35">
        <v>0</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A37370830</value>
    </field>
    <field name="Objective-Title">
      <value order="0">STS - Chapter 08 - Air Transport - Reference tables</value>
    </field>
    <field name="Objective-Description">
      <value order="0"/>
    </field>
    <field name="Objective-CreationStamp">
      <value order="0">2021-06-11T08:23:58Z</value>
    </field>
    <field name="Objective-IsApproved">
      <value order="0">false</value>
    </field>
    <field name="Objective-IsPublished">
      <value order="0">true</value>
    </field>
    <field name="Objective-DatePublished">
      <value order="0">2023-03-06T07:27:57Z</value>
    </field>
    <field name="Objective-ModificationStamp">
      <value order="0">2023-03-06T07:27:57Z</value>
    </field>
    <field name="Objective-Owner">
      <value order="0">Knight, Andrew A (U016789)</value>
    </field>
    <field name="Objective-Path">
      <value order="0">Objective Global Folder:SG File Plan:Business and industry:Transport:General:Research and analysis: Transport - general:Scottish Transport Statistics: 2022: Research and analysis: Transport: 2021-2026</value>
    </field>
    <field name="Objective-Parent">
      <value order="0">Scottish Transport Statistics: 2022: Research and analysis: Transport: 2021-2026</value>
    </field>
    <field name="Objective-State">
      <value order="0">Published</value>
    </field>
    <field name="Objective-VersionId">
      <value order="0">vA63719144</value>
    </field>
    <field name="Objective-Version">
      <value order="0">5.0</value>
    </field>
    <field name="Objective-VersionNumber">
      <value order="0">5</value>
    </field>
    <field name="Objective-VersionComment">
      <value order="0"/>
    </field>
    <field name="Objective-FileNumber">
      <value order="0">STAT/375</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Contents</vt:lpstr>
      <vt:lpstr>Notes</vt:lpstr>
      <vt:lpstr>8.1a</vt:lpstr>
      <vt:lpstr>8.1b</vt:lpstr>
      <vt:lpstr>8.1c</vt:lpstr>
      <vt:lpstr>8.2a</vt:lpstr>
      <vt:lpstr>8.2b</vt:lpstr>
      <vt:lpstr>8.2c</vt:lpstr>
      <vt:lpstr>8.2d</vt:lpstr>
      <vt:lpstr>8.2e</vt:lpstr>
      <vt:lpstr>8.3a</vt:lpstr>
      <vt:lpstr>8.3b</vt:lpstr>
      <vt:lpstr>8.4</vt:lpstr>
      <vt:lpstr>8.5</vt:lpstr>
      <vt:lpstr>8.6</vt:lpstr>
      <vt:lpstr>8.7</vt:lpstr>
      <vt:lpstr>8.8a</vt:lpstr>
      <vt:lpstr>8.8b</vt:lpstr>
      <vt:lpstr>8.9</vt:lpstr>
      <vt:lpstr>8.10</vt:lpstr>
      <vt:lpstr>8.11</vt:lpstr>
      <vt:lpstr>8.12</vt:lpstr>
      <vt:lpstr>8.13</vt:lpstr>
      <vt:lpstr>8.14</vt:lpstr>
      <vt:lpstr>8.15</vt:lpstr>
      <vt:lpstr>8.16</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u443085</dc:creator>
  <cp:lastModifiedBy>Andrew Knight</cp:lastModifiedBy>
  <dcterms:created xsi:type="dcterms:W3CDTF">2020-10-01T09:58:23Z</dcterms:created>
  <dcterms:modified xsi:type="dcterms:W3CDTF">2023-03-06T14:20:32Z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A37370830</vt:lpwstr>
  </property>
  <property fmtid="{D5CDD505-2E9C-101B-9397-08002B2CF9AE}" pid="4" name="Objective-Title">
    <vt:lpwstr>STS - Chapter 08 - Air Transport - Reference tables</vt:lpwstr>
  </property>
  <property fmtid="{D5CDD505-2E9C-101B-9397-08002B2CF9AE}" pid="5" name="Objective-Description">
    <vt:lpwstr/>
  </property>
  <property fmtid="{D5CDD505-2E9C-101B-9397-08002B2CF9AE}" pid="6" name="Objective-CreationStamp">
    <vt:filetime>2022-04-06T07:56:24Z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2023-03-06T07:27:57Z</vt:filetime>
  </property>
  <property fmtid="{D5CDD505-2E9C-101B-9397-08002B2CF9AE}" pid="10" name="Objective-ModificationStamp">
    <vt:filetime>2023-03-06T07:27:57Z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general:Scottish Transport Statistics: 2022: Research and analysis: Transport: 2021-2026:</vt:lpwstr>
  </property>
  <property fmtid="{D5CDD505-2E9C-101B-9397-08002B2CF9AE}" pid="13" name="Objective-Parent">
    <vt:lpwstr>Scottish Transport Statistics: 2022: Research and analysis: Transport: 2021-2026</vt:lpwstr>
  </property>
  <property fmtid="{D5CDD505-2E9C-101B-9397-08002B2CF9AE}" pid="14" name="Objective-State">
    <vt:lpwstr>Published</vt:lpwstr>
  </property>
  <property fmtid="{D5CDD505-2E9C-101B-9397-08002B2CF9AE}" pid="15" name="Objective-VersionId">
    <vt:lpwstr>vA63719144</vt:lpwstr>
  </property>
  <property fmtid="{D5CDD505-2E9C-101B-9397-08002B2CF9AE}" pid="16" name="Objective-Version">
    <vt:lpwstr>5.0</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OFFICIAL-SENSITIVE]</vt:lpwstr>
  </property>
  <property fmtid="{D5CDD505-2E9C-101B-9397-08002B2CF9AE}" pid="21" name="Objective-Caveats">
    <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Comment">
    <vt:lpwstr/>
  </property>
</Properties>
</file>