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caddle_transport_gov_scot/Documents/STS updated files/"/>
    </mc:Choice>
  </mc:AlternateContent>
  <xr:revisionPtr revIDLastSave="0" documentId="8_{06EC1083-478D-493F-A329-F35DC8687800}" xr6:coauthVersionLast="47" xr6:coauthVersionMax="47" xr10:uidLastSave="{00000000-0000-0000-0000-000000000000}"/>
  <bookViews>
    <workbookView xWindow="2070" yWindow="-16320" windowWidth="29040" windowHeight="15840" activeTab="1" xr2:uid="{00000000-000D-0000-FFFF-FFFF00000000}"/>
  </bookViews>
  <sheets>
    <sheet name="population etimates" sheetId="24" r:id="rId1"/>
    <sheet name="Contents" sheetId="36" r:id="rId2"/>
    <sheet name="Notes" sheetId="37" r:id="rId3"/>
    <sheet name="S1 Numbers" sheetId="1" r:id="rId4"/>
    <sheet name="S2 Index" sheetId="2" r:id="rId5"/>
    <sheet name="S3 SHS" sheetId="28" r:id="rId6"/>
    <sheet name="S4 Cross Border" sheetId="25" r:id="rId7"/>
    <sheet name="SGB1" sheetId="29" r:id="rId8"/>
    <sheet name="SGB2 index" sheetId="6" r:id="rId9"/>
    <sheet name="SGB3 rel. to pop." sheetId="7" r:id="rId10"/>
    <sheet name="H1 passenger" sheetId="8" r:id="rId11"/>
    <sheet name="H2 a freight tonnes" sheetId="9" r:id="rId12"/>
    <sheet name="H2 b freight tonne km" sheetId="10" r:id="rId13"/>
    <sheet name="H3 traffic" sheetId="11" r:id="rId14"/>
    <sheet name="H4 other" sheetId="12" r:id="rId15"/>
    <sheet name="Figs1,2" sheetId="19" r:id="rId16"/>
    <sheet name="Figs 3,4" sheetId="20" r:id="rId17"/>
    <sheet name="Figs 5,6" sheetId="21" r:id="rId18"/>
    <sheet name="Figs 7, 8, 9" sheetId="22" r:id="rId19"/>
    <sheet name="Figs 10,11" sheetId="23" r:id="rId20"/>
    <sheet name="Sheet1" sheetId="39" r:id="rId21"/>
    <sheet name="cross border - additional table" sheetId="26" r:id="rId22"/>
  </sheets>
  <externalReferences>
    <externalReference r:id="rId23"/>
  </externalReferences>
  <definedNames>
    <definedName name="compnum" localSheetId="5">#REF!</definedName>
    <definedName name="compnum" localSheetId="6">'[1]Table SGB1 comp num'!#REF!</definedName>
    <definedName name="compnum">#REF!</definedName>
    <definedName name="Dynamic">OFFSET(OFFSET(#REF!,0,3-COUNT(#REF!),1,1),0,0,1,COUNT(#REF!))</definedName>
    <definedName name="Dynamic2">OFFSET(OFFSET(#REF!,0,3-COUNT(#REF!),1,1),0,0,1,COUNT(#REF!))</definedName>
    <definedName name="Dynamic3">OFFSET(OFFSET(#REF!,0,3-COUNT(#REF!),1,1),0,0,1,COUNT(#REF!))</definedName>
    <definedName name="DynamicDate">#REF!</definedName>
    <definedName name="KEYA" localSheetId="5">#REF!</definedName>
    <definedName name="KEYA">#REF!</definedName>
    <definedName name="One">#REF!</definedName>
    <definedName name="_xlnm.Print_Area" localSheetId="21">'cross border - additional table'!$A$1:$Z$94</definedName>
    <definedName name="_xlnm.Print_Area" localSheetId="19">'Figs 10,11'!$A$1:$S$65</definedName>
    <definedName name="_xlnm.Print_Area" localSheetId="16" xml:space="preserve">                     'Figs 3,4'!$A$1:$Q$85</definedName>
    <definedName name="_xlnm.Print_Area" localSheetId="17" xml:space="preserve">     'Figs 5,6'!$A$1:$S$105</definedName>
    <definedName name="_xlnm.Print_Area" localSheetId="18">'Figs 7, 8, 9'!$A$1:$G$57</definedName>
    <definedName name="_xlnm.Print_Area" localSheetId="15">'Figs1,2'!$A$1:$Q$91</definedName>
    <definedName name="_xlnm.Print_Area" localSheetId="10">'H1 passenger'!$A$1:$M$69</definedName>
    <definedName name="_xlnm.Print_Area" localSheetId="11">'H2 a freight tonnes'!$A$1:$R$82</definedName>
    <definedName name="_xlnm.Print_Area" localSheetId="12">'H2 b freight tonne km'!$A$1:$F$77</definedName>
    <definedName name="_xlnm.Print_Area" localSheetId="13">'H3 traffic'!$A$1:$M$73</definedName>
    <definedName name="_xlnm.Print_Area" localSheetId="14">'H4 other'!$A$1:$H$72</definedName>
    <definedName name="_xlnm.Print_Area" localSheetId="2">Notes!$A$1:$C$77</definedName>
    <definedName name="_xlnm.Print_Area" localSheetId="3">'S1 Numbers'!$A$1:$V$50</definedName>
    <definedName name="_xlnm.Print_Area" localSheetId="4">'S2 Index'!$A$1:$M$48</definedName>
    <definedName name="_xlnm.Print_Area" localSheetId="5">'S3 SHS'!$A$1:$Y$85</definedName>
    <definedName name="_xlnm.Print_Area" localSheetId="6">'S4 Cross Border'!$A$1:$V$55</definedName>
    <definedName name="_xlnm.Print_Area" localSheetId="7">'SGB1'!$A$1:$AH$52</definedName>
    <definedName name="_xlnm.Print_Area" localSheetId="8">'SGB2 index'!$A$1:$M$47</definedName>
    <definedName name="_xlnm.Print_Area" localSheetId="9">'SGB3 rel. to pop.'!$A$2:$V$46</definedName>
    <definedName name="Select">IF(#REF!=1,'S1 Numbers'!#REF!,IF(#REF!=2,'S2 Index'!#REF!,IF(#REF!=3,'S3 SHS'!#REF!,IF(#REF!=4,'S4 Cross Border'!#REF!,IF(#REF!=5,'SGB1'!#REF!,IF(#REF!=6,'SGB2 index'!#REF!,'SGB3 rel. to pop.'!#REF!))))))</definedName>
    <definedName name="Select2">IF(#REF!=1,'S1 Numbers'!$A$4:$N$4,IF(#REF!=2,'S2 Index'!$A$3:$G$3,IF(#REF!=3,'S3 SHS'!$A$5:$Q$5,IF(#REF!=4,'S4 Cross Border'!$A$4:$N$4,IF(#REF!=5,'SGB1'!$A$4:$Z$4,IF(#REF!=6,'SGB2 index'!$A$4:$E$4,'SGB3 rel. to pop.'!$A$5:$N$5))))))</definedName>
    <definedName name="Three">#REF!</definedName>
    <definedName name="Topic">IF(#REF!=1,#REF!,IF(#REF!=3,#REF!,IF(#REF!=2,#REF!,IF(#REF!=4,#REF!,#REF!))))</definedName>
    <definedName name="Topic2">IF(#REF!=1,#REF!,IF(#REF!=3,#REF!,IF(#REF!=2,#REF!,IF(#REF!=4,#REF!,#REF!))))</definedName>
    <definedName name="Topic3">IF(#REF!=1,#REF!,IF(#REF!=3,#REF!,IF(#REF!=2,#REF!,IF(#REF!=4,#REF!,#REF!))))</definedName>
    <definedName name="Two">#REF!</definedName>
    <definedName name="Variable">VLOOKUP(#REF!,#REF!,2)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 i="2" l="1"/>
  <c r="M36" i="2"/>
  <c r="M37" i="2"/>
  <c r="M38" i="2"/>
  <c r="M44" i="2"/>
  <c r="AB31" i="26"/>
  <c r="AH35" i="29"/>
  <c r="AH25" i="29"/>
  <c r="AJ8" i="24"/>
  <c r="AJ6" i="24"/>
  <c r="V8" i="7"/>
  <c r="V11" i="7"/>
  <c r="AH12" i="29"/>
  <c r="V10" i="7"/>
  <c r="AH6" i="29"/>
  <c r="V7" i="7"/>
  <c r="AH41" i="29"/>
  <c r="AH42" i="29"/>
  <c r="V42" i="7"/>
  <c r="AH38" i="29"/>
  <c r="V38" i="7"/>
  <c r="V35" i="7"/>
  <c r="V39" i="7"/>
  <c r="AH31" i="29"/>
  <c r="V31" i="7"/>
  <c r="U29" i="7"/>
  <c r="V25" i="7"/>
  <c r="V26" i="7"/>
  <c r="V14" i="7"/>
  <c r="V20" i="7"/>
  <c r="V17" i="7"/>
  <c r="V23" i="7"/>
  <c r="AH22" i="29"/>
  <c r="V22" i="7"/>
  <c r="V15" i="25"/>
  <c r="U7" i="25"/>
  <c r="M46" i="2"/>
  <c r="M39" i="2"/>
  <c r="M40" i="2"/>
  <c r="M41" i="2"/>
  <c r="M43" i="2"/>
  <c r="AH28" i="29"/>
  <c r="K28" i="6"/>
  <c r="J28" i="6"/>
  <c r="L28" i="6"/>
  <c r="I72" i="11"/>
  <c r="J72" i="11"/>
  <c r="K72" i="11"/>
  <c r="AH19" i="29"/>
  <c r="V19" i="7"/>
  <c r="AH17" i="29"/>
  <c r="V16" i="7"/>
  <c r="AH15" i="29"/>
  <c r="V13" i="7"/>
  <c r="AB94" i="26"/>
  <c r="AB78" i="26"/>
  <c r="AB79" i="26"/>
  <c r="AB80" i="26"/>
  <c r="AB81" i="26"/>
  <c r="AB42" i="26"/>
  <c r="AB45" i="26"/>
  <c r="AB46" i="26"/>
  <c r="AB37" i="26"/>
  <c r="AB29" i="26"/>
  <c r="AB20" i="26"/>
  <c r="AB22" i="26"/>
  <c r="AB10" i="26"/>
  <c r="C117" i="23"/>
  <c r="M117" i="23"/>
  <c r="U71" i="22"/>
  <c r="U80" i="22"/>
  <c r="V68" i="22"/>
  <c r="V69" i="22"/>
  <c r="V72" i="22"/>
  <c r="V81" i="22"/>
  <c r="V62" i="22"/>
  <c r="V63" i="22"/>
  <c r="E155" i="21"/>
  <c r="G155" i="21"/>
  <c r="H155" i="21"/>
  <c r="I155" i="21"/>
  <c r="L155" i="21"/>
  <c r="N155" i="21"/>
  <c r="P155" i="21"/>
  <c r="Q155" i="21"/>
  <c r="U155" i="21"/>
  <c r="D134" i="20"/>
  <c r="F134" i="20"/>
  <c r="I134" i="20"/>
  <c r="L134" i="20"/>
  <c r="M134" i="20"/>
  <c r="C140" i="19"/>
  <c r="E140" i="19"/>
  <c r="H71" i="12"/>
  <c r="F71" i="12"/>
  <c r="G71" i="12"/>
  <c r="J68" i="8"/>
  <c r="L68" i="8"/>
  <c r="V8" i="25"/>
  <c r="V9" i="25"/>
  <c r="V18" i="25"/>
  <c r="V12" i="25"/>
  <c r="V13" i="25"/>
  <c r="V16" i="25"/>
  <c r="V22" i="25"/>
  <c r="V25" i="25"/>
  <c r="V23" i="25"/>
  <c r="V27" i="25"/>
  <c r="V28" i="25"/>
  <c r="V33" i="25"/>
  <c r="V29" i="25"/>
  <c r="V34" i="25"/>
  <c r="V37" i="25"/>
  <c r="V38" i="25"/>
  <c r="V39" i="25"/>
  <c r="V42" i="25"/>
  <c r="V47" i="25"/>
  <c r="V43" i="25"/>
  <c r="V44" i="25"/>
  <c r="B46" i="2"/>
  <c r="C46" i="2"/>
  <c r="D46" i="2"/>
  <c r="E46" i="2"/>
  <c r="F46" i="2"/>
  <c r="G46" i="2"/>
  <c r="H46" i="2"/>
  <c r="I46" i="2"/>
  <c r="J46" i="2"/>
  <c r="K46" i="2"/>
  <c r="B47" i="2"/>
  <c r="C47" i="2"/>
  <c r="D47" i="2"/>
  <c r="E47" i="2"/>
  <c r="F47" i="2"/>
  <c r="G47" i="2"/>
  <c r="H47" i="2"/>
  <c r="I47" i="2"/>
  <c r="J47" i="2"/>
  <c r="K47" i="2"/>
  <c r="L47" i="2"/>
  <c r="L46" i="2"/>
  <c r="B43" i="2"/>
  <c r="C43" i="2"/>
  <c r="D43" i="2"/>
  <c r="E43" i="2"/>
  <c r="F43" i="2"/>
  <c r="G43" i="2"/>
  <c r="H43" i="2"/>
  <c r="I43" i="2"/>
  <c r="J43" i="2"/>
  <c r="K43" i="2"/>
  <c r="B44" i="2"/>
  <c r="C44" i="2"/>
  <c r="D44" i="2"/>
  <c r="E44" i="2"/>
  <c r="F44" i="2"/>
  <c r="G44" i="2"/>
  <c r="H44" i="2"/>
  <c r="I44" i="2"/>
  <c r="J44" i="2"/>
  <c r="K44" i="2"/>
  <c r="L44" i="2"/>
  <c r="L43" i="2"/>
  <c r="B39" i="2"/>
  <c r="C39" i="2"/>
  <c r="D39" i="2"/>
  <c r="E39" i="2"/>
  <c r="F39" i="2"/>
  <c r="G39" i="2"/>
  <c r="H39" i="2"/>
  <c r="I39" i="2"/>
  <c r="J39" i="2"/>
  <c r="K39" i="2"/>
  <c r="B40" i="2"/>
  <c r="C40" i="2"/>
  <c r="D40" i="2"/>
  <c r="E40" i="2"/>
  <c r="F40" i="2"/>
  <c r="G40" i="2"/>
  <c r="H40" i="2"/>
  <c r="I40" i="2"/>
  <c r="J40" i="2"/>
  <c r="K40" i="2"/>
  <c r="B41" i="2"/>
  <c r="C41" i="2"/>
  <c r="D41" i="2"/>
  <c r="E41" i="2"/>
  <c r="F41" i="2"/>
  <c r="G41" i="2"/>
  <c r="H41" i="2"/>
  <c r="I41" i="2"/>
  <c r="J41" i="2"/>
  <c r="K41" i="2"/>
  <c r="L41" i="2"/>
  <c r="L40" i="2"/>
  <c r="L39" i="2"/>
  <c r="B37" i="2"/>
  <c r="C37" i="2"/>
  <c r="D37" i="2"/>
  <c r="E37" i="2"/>
  <c r="F37" i="2"/>
  <c r="G37" i="2"/>
  <c r="H37" i="2"/>
  <c r="I37" i="2"/>
  <c r="J37" i="2"/>
  <c r="K37" i="2"/>
  <c r="L37" i="2"/>
  <c r="L36" i="2"/>
  <c r="B36" i="2"/>
  <c r="C36" i="2"/>
  <c r="D36" i="2"/>
  <c r="E36" i="2"/>
  <c r="F36" i="2"/>
  <c r="G36" i="2"/>
  <c r="H36" i="2"/>
  <c r="I36" i="2"/>
  <c r="J36" i="2"/>
  <c r="K36" i="2"/>
  <c r="B35" i="2"/>
  <c r="C35" i="2"/>
  <c r="D35" i="2"/>
  <c r="E35" i="2"/>
  <c r="F35" i="2"/>
  <c r="G35" i="2"/>
  <c r="H35" i="2"/>
  <c r="I35" i="2"/>
  <c r="J35" i="2"/>
  <c r="K35" i="2"/>
  <c r="L35" i="2"/>
  <c r="B31" i="2"/>
  <c r="C31" i="2"/>
  <c r="D31" i="2"/>
  <c r="E31" i="2"/>
  <c r="F31" i="2"/>
  <c r="G31" i="2"/>
  <c r="H31" i="2"/>
  <c r="I31" i="2"/>
  <c r="J31" i="2"/>
  <c r="K31" i="2"/>
  <c r="L31" i="2"/>
  <c r="B32" i="2"/>
  <c r="C32" i="2"/>
  <c r="D32" i="2"/>
  <c r="E32" i="2"/>
  <c r="F32" i="2"/>
  <c r="G32" i="2"/>
  <c r="H32" i="2"/>
  <c r="I32" i="2"/>
  <c r="J32" i="2"/>
  <c r="K32" i="2"/>
  <c r="L32" i="2"/>
  <c r="B33" i="2"/>
  <c r="C33" i="2"/>
  <c r="D33" i="2"/>
  <c r="E33" i="2"/>
  <c r="F33" i="2"/>
  <c r="G33" i="2"/>
  <c r="H33" i="2"/>
  <c r="I33" i="2"/>
  <c r="J33" i="2"/>
  <c r="K33" i="2"/>
  <c r="L33" i="2"/>
  <c r="B27" i="2"/>
  <c r="C27" i="2"/>
  <c r="D27" i="2"/>
  <c r="E27" i="2"/>
  <c r="F27" i="2"/>
  <c r="G27" i="2"/>
  <c r="H27" i="2"/>
  <c r="I27" i="2"/>
  <c r="J27" i="2"/>
  <c r="K27" i="2"/>
  <c r="L27" i="2"/>
  <c r="B28" i="2"/>
  <c r="C28" i="2"/>
  <c r="D28" i="2"/>
  <c r="E28" i="2"/>
  <c r="F28" i="2"/>
  <c r="G28" i="2"/>
  <c r="H28" i="2"/>
  <c r="I28" i="2"/>
  <c r="J28" i="2"/>
  <c r="K28" i="2"/>
  <c r="L28" i="2"/>
  <c r="B29" i="2"/>
  <c r="C29" i="2"/>
  <c r="D29" i="2"/>
  <c r="E29" i="2"/>
  <c r="F29" i="2"/>
  <c r="G29" i="2"/>
  <c r="H29" i="2"/>
  <c r="I29" i="2"/>
  <c r="J29" i="2"/>
  <c r="K29" i="2"/>
  <c r="L29" i="2"/>
  <c r="B22" i="2"/>
  <c r="C22" i="2"/>
  <c r="D22" i="2"/>
  <c r="E22" i="2"/>
  <c r="F22" i="2"/>
  <c r="G22" i="2"/>
  <c r="H22" i="2"/>
  <c r="I22" i="2"/>
  <c r="J22" i="2"/>
  <c r="K22" i="2"/>
  <c r="L22" i="2"/>
  <c r="B23" i="2"/>
  <c r="C23" i="2"/>
  <c r="D23" i="2"/>
  <c r="E23" i="2"/>
  <c r="F23" i="2"/>
  <c r="G23" i="2"/>
  <c r="H23" i="2"/>
  <c r="I23" i="2"/>
  <c r="J23" i="2"/>
  <c r="K23" i="2"/>
  <c r="L23" i="2"/>
  <c r="B24" i="2"/>
  <c r="C24" i="2"/>
  <c r="D24" i="2"/>
  <c r="E24" i="2"/>
  <c r="F24" i="2"/>
  <c r="G24" i="2"/>
  <c r="H24" i="2"/>
  <c r="I24" i="2"/>
  <c r="J24" i="2"/>
  <c r="K24" i="2"/>
  <c r="L24" i="2"/>
  <c r="B25" i="2"/>
  <c r="C25" i="2"/>
  <c r="D25" i="2"/>
  <c r="E25" i="2"/>
  <c r="F25" i="2"/>
  <c r="G25" i="2"/>
  <c r="H25" i="2"/>
  <c r="I25" i="2"/>
  <c r="J25" i="2"/>
  <c r="K25" i="2"/>
  <c r="L25" i="2"/>
  <c r="B5" i="2"/>
  <c r="C5" i="2"/>
  <c r="D5" i="2"/>
  <c r="E5" i="2"/>
  <c r="F5" i="2"/>
  <c r="G5" i="2"/>
  <c r="H5" i="2"/>
  <c r="I5" i="2"/>
  <c r="J5" i="2"/>
  <c r="K5" i="2"/>
  <c r="L5" i="2"/>
  <c r="B6" i="2"/>
  <c r="C6" i="2"/>
  <c r="D6" i="2"/>
  <c r="E6" i="2"/>
  <c r="F6" i="2"/>
  <c r="G6" i="2"/>
  <c r="H6" i="2"/>
  <c r="I6" i="2"/>
  <c r="J6" i="2"/>
  <c r="K6" i="2"/>
  <c r="L6" i="2"/>
  <c r="B7" i="2"/>
  <c r="C7" i="2"/>
  <c r="D7" i="2"/>
  <c r="E7" i="2"/>
  <c r="F7" i="2"/>
  <c r="G7" i="2"/>
  <c r="H7" i="2"/>
  <c r="I7" i="2"/>
  <c r="J7" i="2"/>
  <c r="K7" i="2"/>
  <c r="L7" i="2"/>
  <c r="B9" i="2"/>
  <c r="C9" i="2"/>
  <c r="D9" i="2"/>
  <c r="E9" i="2"/>
  <c r="F9" i="2"/>
  <c r="G9" i="2"/>
  <c r="H9" i="2"/>
  <c r="I9" i="2"/>
  <c r="J9" i="2"/>
  <c r="K9" i="2"/>
  <c r="L9" i="2"/>
  <c r="B10" i="2"/>
  <c r="C10" i="2"/>
  <c r="D10" i="2"/>
  <c r="E10" i="2"/>
  <c r="F10" i="2"/>
  <c r="G10" i="2"/>
  <c r="H10" i="2"/>
  <c r="I10" i="2"/>
  <c r="J10" i="2"/>
  <c r="K10" i="2"/>
  <c r="L10" i="2"/>
  <c r="B11" i="2"/>
  <c r="C11" i="2"/>
  <c r="D11" i="2"/>
  <c r="E11" i="2"/>
  <c r="F11" i="2"/>
  <c r="G11" i="2"/>
  <c r="H11" i="2"/>
  <c r="I11" i="2"/>
  <c r="J11" i="2"/>
  <c r="K11" i="2"/>
  <c r="L11" i="2"/>
  <c r="B12" i="2"/>
  <c r="C12" i="2"/>
  <c r="D12" i="2"/>
  <c r="E12" i="2"/>
  <c r="F12" i="2"/>
  <c r="G12" i="2"/>
  <c r="H12" i="2"/>
  <c r="I12" i="2"/>
  <c r="J12" i="2"/>
  <c r="K12" i="2"/>
  <c r="L12" i="2"/>
  <c r="M14" i="2"/>
  <c r="B48" i="2"/>
  <c r="C48" i="2"/>
  <c r="D48" i="2"/>
  <c r="E48" i="2"/>
  <c r="F48" i="2"/>
  <c r="G48" i="2"/>
  <c r="H48" i="2"/>
  <c r="I48" i="2"/>
  <c r="J48" i="2"/>
  <c r="K48" i="2"/>
  <c r="M6" i="2"/>
  <c r="M7" i="2"/>
  <c r="M9" i="2"/>
  <c r="M10" i="2"/>
  <c r="M11" i="2"/>
  <c r="M12" i="2"/>
  <c r="M22" i="2"/>
  <c r="M23" i="2"/>
  <c r="M24" i="2"/>
  <c r="M25" i="2"/>
  <c r="M27" i="2"/>
  <c r="M28" i="2"/>
  <c r="M29" i="2"/>
  <c r="M31" i="2"/>
  <c r="M32" i="2"/>
  <c r="M33" i="2"/>
  <c r="M35" i="2"/>
  <c r="M48" i="2"/>
  <c r="M5" i="2"/>
  <c r="V49" i="25"/>
  <c r="V40" i="25"/>
  <c r="V54" i="25"/>
  <c r="V30" i="25"/>
  <c r="V35" i="25"/>
  <c r="V48" i="25"/>
  <c r="V10" i="25"/>
  <c r="V14" i="25"/>
  <c r="V17" i="25"/>
  <c r="V19" i="25"/>
  <c r="V53" i="25"/>
  <c r="V32" i="25"/>
  <c r="V52" i="25"/>
  <c r="V45" i="25"/>
  <c r="U8" i="7"/>
  <c r="U11" i="7"/>
  <c r="U14" i="7"/>
  <c r="B38" i="6"/>
  <c r="C38" i="6"/>
  <c r="D38" i="6"/>
  <c r="E38" i="6"/>
  <c r="F38" i="6"/>
  <c r="G38" i="6"/>
  <c r="H38" i="6"/>
  <c r="I38" i="6"/>
  <c r="J38" i="6"/>
  <c r="K38" i="6"/>
  <c r="L38" i="6"/>
  <c r="M38" i="6"/>
  <c r="B31" i="6"/>
  <c r="C31" i="6"/>
  <c r="D31" i="6"/>
  <c r="E31" i="6"/>
  <c r="F31" i="6"/>
  <c r="G31" i="6"/>
  <c r="H31" i="6"/>
  <c r="I31" i="6"/>
  <c r="J31" i="6"/>
  <c r="K31" i="6"/>
  <c r="L31" i="6"/>
  <c r="M31" i="6"/>
  <c r="B28" i="6"/>
  <c r="C28" i="6"/>
  <c r="D28" i="6"/>
  <c r="E28" i="6"/>
  <c r="F28" i="6"/>
  <c r="G28" i="6"/>
  <c r="H28" i="6"/>
  <c r="I28" i="6"/>
  <c r="B25" i="6"/>
  <c r="C25" i="6"/>
  <c r="D25" i="6"/>
  <c r="E25" i="6"/>
  <c r="F25" i="6"/>
  <c r="G25" i="6"/>
  <c r="H25" i="6"/>
  <c r="I25" i="6"/>
  <c r="J25" i="6"/>
  <c r="K25" i="6"/>
  <c r="L25" i="6"/>
  <c r="M25" i="6"/>
  <c r="B22" i="6"/>
  <c r="C22" i="6"/>
  <c r="D22" i="6"/>
  <c r="E22" i="6"/>
  <c r="F22" i="6"/>
  <c r="G22" i="6"/>
  <c r="H22" i="6"/>
  <c r="I22" i="6"/>
  <c r="J22" i="6"/>
  <c r="K22" i="6"/>
  <c r="L22" i="6"/>
  <c r="M22" i="6"/>
  <c r="B19" i="6"/>
  <c r="C19" i="6"/>
  <c r="D19" i="6"/>
  <c r="E19" i="6"/>
  <c r="F19" i="6"/>
  <c r="G19" i="6"/>
  <c r="H19" i="6"/>
  <c r="I19" i="6"/>
  <c r="J19" i="6"/>
  <c r="K19" i="6"/>
  <c r="L19" i="6"/>
  <c r="M19" i="6"/>
  <c r="B16" i="6"/>
  <c r="C16" i="6"/>
  <c r="D16" i="6"/>
  <c r="E16" i="6"/>
  <c r="F16" i="6"/>
  <c r="G16" i="6"/>
  <c r="H16" i="6"/>
  <c r="I16" i="6"/>
  <c r="J16" i="6"/>
  <c r="K16" i="6"/>
  <c r="L16" i="6"/>
  <c r="M16" i="6"/>
  <c r="B13" i="6"/>
  <c r="C13" i="6"/>
  <c r="D13" i="6"/>
  <c r="E13" i="6"/>
  <c r="F13" i="6"/>
  <c r="G13" i="6"/>
  <c r="H13" i="6"/>
  <c r="I13" i="6"/>
  <c r="J13" i="6"/>
  <c r="K13" i="6"/>
  <c r="L13" i="6"/>
  <c r="M13" i="6"/>
  <c r="B10" i="6"/>
  <c r="C10" i="6"/>
  <c r="D10" i="6"/>
  <c r="E10" i="6"/>
  <c r="F10" i="6"/>
  <c r="G10" i="6"/>
  <c r="H10" i="6"/>
  <c r="I10" i="6"/>
  <c r="J10" i="6"/>
  <c r="K10" i="6"/>
  <c r="L10" i="6"/>
  <c r="M10" i="6"/>
  <c r="M7" i="6"/>
  <c r="L7" i="6"/>
  <c r="K7" i="6"/>
  <c r="J7" i="6"/>
  <c r="I7" i="6"/>
  <c r="H7" i="6"/>
  <c r="G7" i="6"/>
  <c r="F7" i="6"/>
  <c r="E7" i="6"/>
  <c r="D7" i="6"/>
  <c r="C7" i="6"/>
  <c r="B7" i="6"/>
  <c r="B30" i="25"/>
  <c r="B35" i="25"/>
  <c r="C30" i="25"/>
  <c r="D30" i="25"/>
  <c r="E30" i="25"/>
  <c r="F30" i="25"/>
  <c r="G30" i="25"/>
  <c r="G35" i="25"/>
  <c r="H30" i="25"/>
  <c r="I30" i="25"/>
  <c r="J30" i="25"/>
  <c r="J35" i="25"/>
  <c r="K30" i="25"/>
  <c r="L30" i="25"/>
  <c r="M30" i="25"/>
  <c r="N30" i="25"/>
  <c r="B25" i="25"/>
  <c r="C25" i="25"/>
  <c r="D25" i="25"/>
  <c r="E25" i="25"/>
  <c r="F25" i="25"/>
  <c r="F35" i="25"/>
  <c r="F55" i="25"/>
  <c r="G25" i="25"/>
  <c r="H25" i="25"/>
  <c r="H35" i="25"/>
  <c r="I25" i="25"/>
  <c r="J25" i="25"/>
  <c r="K25" i="25"/>
  <c r="L25" i="25"/>
  <c r="C35" i="25"/>
  <c r="D35" i="25"/>
  <c r="K35" i="25"/>
  <c r="L35" i="25"/>
  <c r="D50" i="25"/>
  <c r="D55" i="25"/>
  <c r="G50" i="25"/>
  <c r="H50" i="25"/>
  <c r="L50" i="25"/>
  <c r="B45" i="25"/>
  <c r="C45" i="25"/>
  <c r="D45" i="25"/>
  <c r="E45" i="25"/>
  <c r="F45" i="25"/>
  <c r="G45" i="25"/>
  <c r="H45" i="25"/>
  <c r="I45" i="25"/>
  <c r="J45" i="25"/>
  <c r="K45" i="25"/>
  <c r="L45" i="25"/>
  <c r="B40" i="25"/>
  <c r="B50" i="25"/>
  <c r="C40" i="25"/>
  <c r="C50" i="25"/>
  <c r="D40" i="25"/>
  <c r="E40" i="25"/>
  <c r="E50" i="25"/>
  <c r="F40" i="25"/>
  <c r="F50" i="25"/>
  <c r="G40" i="25"/>
  <c r="H40" i="25"/>
  <c r="I40" i="25"/>
  <c r="I50" i="25"/>
  <c r="J40" i="25"/>
  <c r="J50" i="25"/>
  <c r="K40" i="25"/>
  <c r="K50" i="25"/>
  <c r="L40" i="25"/>
  <c r="I52" i="25"/>
  <c r="M52" i="25"/>
  <c r="Q52" i="25"/>
  <c r="G52" i="25"/>
  <c r="H32" i="25"/>
  <c r="H52" i="25"/>
  <c r="I32" i="25"/>
  <c r="J32" i="25"/>
  <c r="K32" i="25"/>
  <c r="K52" i="25"/>
  <c r="L32" i="25"/>
  <c r="L52" i="25"/>
  <c r="M32" i="25"/>
  <c r="N32" i="25"/>
  <c r="O32" i="25"/>
  <c r="O52" i="25"/>
  <c r="P32" i="25"/>
  <c r="P52" i="25"/>
  <c r="Q32" i="25"/>
  <c r="R32" i="25"/>
  <c r="S32" i="25"/>
  <c r="S52" i="25"/>
  <c r="T32" i="25"/>
  <c r="G32" i="25"/>
  <c r="H47" i="25"/>
  <c r="I47" i="25"/>
  <c r="J47" i="25"/>
  <c r="J52" i="25"/>
  <c r="K47" i="25"/>
  <c r="L47" i="25"/>
  <c r="M47" i="25"/>
  <c r="N47" i="25"/>
  <c r="N52" i="25"/>
  <c r="O47" i="25"/>
  <c r="P47" i="25"/>
  <c r="Q47" i="25"/>
  <c r="R47" i="25"/>
  <c r="R52" i="25"/>
  <c r="S47" i="25"/>
  <c r="T47" i="25"/>
  <c r="G47" i="25"/>
  <c r="J57" i="8"/>
  <c r="L57" i="8"/>
  <c r="M57" i="8"/>
  <c r="G87" i="20"/>
  <c r="G88" i="20"/>
  <c r="G89" i="20"/>
  <c r="G90" i="20"/>
  <c r="G91" i="20"/>
  <c r="G92" i="20"/>
  <c r="G93" i="20"/>
  <c r="G94" i="20"/>
  <c r="H95" i="20"/>
  <c r="H96" i="20"/>
  <c r="H97" i="20"/>
  <c r="H98" i="20"/>
  <c r="H99" i="20"/>
  <c r="H100" i="20"/>
  <c r="H101" i="20"/>
  <c r="H102" i="20"/>
  <c r="H103" i="20"/>
  <c r="H104" i="20"/>
  <c r="J41" i="8"/>
  <c r="L41" i="8"/>
  <c r="M41" i="8"/>
  <c r="V50" i="25"/>
  <c r="V55" i="25"/>
  <c r="G55" i="25"/>
  <c r="L55" i="25"/>
  <c r="E35" i="25"/>
  <c r="E55" i="25"/>
  <c r="K55" i="25"/>
  <c r="H55" i="25"/>
  <c r="B55" i="25"/>
  <c r="C55" i="25"/>
  <c r="J55" i="25"/>
  <c r="I35" i="25"/>
  <c r="I55" i="25"/>
  <c r="I133" i="20"/>
  <c r="L133" i="20"/>
  <c r="M133" i="20"/>
  <c r="F133" i="20"/>
  <c r="D133" i="20"/>
  <c r="H70" i="12"/>
  <c r="P22" i="29"/>
  <c r="Q22" i="29"/>
  <c r="I71" i="11"/>
  <c r="K71" i="11"/>
  <c r="AA31" i="26"/>
  <c r="AA94" i="26"/>
  <c r="AA78" i="26"/>
  <c r="AA79" i="26"/>
  <c r="AA80" i="26"/>
  <c r="AA81" i="26"/>
  <c r="AA29" i="26"/>
  <c r="AA20" i="26"/>
  <c r="AA22" i="26"/>
  <c r="AA10" i="26"/>
  <c r="Z10" i="26"/>
  <c r="T7" i="25"/>
  <c r="T29" i="7"/>
  <c r="T71" i="22"/>
  <c r="T80" i="22"/>
  <c r="G70" i="12"/>
  <c r="F70" i="12"/>
  <c r="M116" i="23"/>
  <c r="C116" i="23"/>
  <c r="U154" i="21"/>
  <c r="P154" i="21"/>
  <c r="Q154" i="21"/>
  <c r="N154" i="21"/>
  <c r="L154" i="21"/>
  <c r="G154" i="21"/>
  <c r="H154" i="21"/>
  <c r="I154" i="21"/>
  <c r="E154" i="21"/>
  <c r="E139" i="19"/>
  <c r="C139" i="19"/>
  <c r="J67" i="8"/>
  <c r="L67" i="8"/>
  <c r="AG41" i="29"/>
  <c r="AG42" i="29"/>
  <c r="U42" i="7"/>
  <c r="AG38" i="29"/>
  <c r="U38" i="7"/>
  <c r="AG31" i="29"/>
  <c r="AG28" i="29"/>
  <c r="AG25" i="29"/>
  <c r="AG22" i="29"/>
  <c r="AG19" i="29"/>
  <c r="AG17" i="29"/>
  <c r="AG15" i="29"/>
  <c r="AG12" i="29"/>
  <c r="AG6" i="29"/>
  <c r="U63" i="22"/>
  <c r="U17" i="7"/>
  <c r="U20" i="7"/>
  <c r="U23" i="7"/>
  <c r="U26" i="7"/>
  <c r="U69" i="22"/>
  <c r="U32" i="7"/>
  <c r="U73" i="22"/>
  <c r="U82" i="22"/>
  <c r="U36" i="7"/>
  <c r="U39" i="7"/>
  <c r="U44" i="25"/>
  <c r="U43" i="25"/>
  <c r="U39" i="25"/>
  <c r="U49" i="25"/>
  <c r="U38" i="25"/>
  <c r="U23" i="25"/>
  <c r="U28" i="25"/>
  <c r="U8" i="25"/>
  <c r="U12" i="25"/>
  <c r="U17" i="25"/>
  <c r="U9" i="25"/>
  <c r="U13" i="25"/>
  <c r="U18" i="25"/>
  <c r="U14" i="25"/>
  <c r="U16" i="25"/>
  <c r="U22" i="25"/>
  <c r="U25" i="25"/>
  <c r="U33" i="25"/>
  <c r="U48" i="25"/>
  <c r="U27" i="25"/>
  <c r="U29" i="25"/>
  <c r="U30" i="25"/>
  <c r="U37" i="25"/>
  <c r="U40" i="25"/>
  <c r="U42" i="25"/>
  <c r="U47" i="25"/>
  <c r="L14" i="2"/>
  <c r="AF6" i="29"/>
  <c r="T7" i="7"/>
  <c r="T62" i="22"/>
  <c r="AF12" i="29"/>
  <c r="U10" i="25"/>
  <c r="J38" i="8"/>
  <c r="L38" i="8"/>
  <c r="M38" i="8"/>
  <c r="AF28" i="29"/>
  <c r="Z38" i="29"/>
  <c r="AA38" i="29"/>
  <c r="AB38" i="29"/>
  <c r="AC38" i="29"/>
  <c r="T39" i="25"/>
  <c r="T49" i="25"/>
  <c r="T44" i="25"/>
  <c r="O48" i="25"/>
  <c r="P48" i="25"/>
  <c r="Q33" i="25"/>
  <c r="T53" i="25"/>
  <c r="M33" i="25"/>
  <c r="Y10" i="26"/>
  <c r="Z31" i="26"/>
  <c r="J14" i="2"/>
  <c r="K14" i="2"/>
  <c r="M115" i="23"/>
  <c r="C115" i="23"/>
  <c r="E153" i="21"/>
  <c r="G153" i="21"/>
  <c r="H153" i="21"/>
  <c r="I153" i="21"/>
  <c r="L153" i="21"/>
  <c r="N153" i="21"/>
  <c r="P153" i="21"/>
  <c r="Q153" i="21"/>
  <c r="U153" i="21"/>
  <c r="L132" i="20"/>
  <c r="D132" i="20"/>
  <c r="F132" i="20"/>
  <c r="I132" i="20"/>
  <c r="M132" i="20"/>
  <c r="C138" i="19"/>
  <c r="E138" i="19"/>
  <c r="H69" i="12"/>
  <c r="G69" i="12"/>
  <c r="F69" i="12"/>
  <c r="K70" i="11"/>
  <c r="I70" i="11"/>
  <c r="L66" i="8"/>
  <c r="J66" i="8"/>
  <c r="T39" i="7"/>
  <c r="T32" i="7"/>
  <c r="T73" i="22"/>
  <c r="T82" i="22"/>
  <c r="S29" i="7"/>
  <c r="S71" i="22"/>
  <c r="S80" i="22"/>
  <c r="T26" i="7"/>
  <c r="T69" i="22"/>
  <c r="T23" i="7"/>
  <c r="T14" i="7"/>
  <c r="T17" i="7"/>
  <c r="T20" i="7"/>
  <c r="T11" i="7"/>
  <c r="T8" i="7"/>
  <c r="T63" i="22"/>
  <c r="AF41" i="29"/>
  <c r="AF42" i="29"/>
  <c r="T42" i="7"/>
  <c r="AF38" i="29"/>
  <c r="T38" i="7"/>
  <c r="AF31" i="29"/>
  <c r="AE28" i="29"/>
  <c r="AF25" i="29"/>
  <c r="T25" i="7"/>
  <c r="T68" i="22"/>
  <c r="AF22" i="29"/>
  <c r="AF19" i="29"/>
  <c r="T19" i="7"/>
  <c r="AF17" i="29"/>
  <c r="AF15" i="29"/>
  <c r="T8" i="25"/>
  <c r="T9" i="25"/>
  <c r="T13" i="25"/>
  <c r="T22" i="25"/>
  <c r="T25" i="25"/>
  <c r="T23" i="25"/>
  <c r="T33" i="25"/>
  <c r="T27" i="25"/>
  <c r="T28" i="25"/>
  <c r="T29" i="25"/>
  <c r="T37" i="25"/>
  <c r="T38" i="25"/>
  <c r="T48" i="25"/>
  <c r="T42" i="25"/>
  <c r="T45" i="25"/>
  <c r="T43" i="25"/>
  <c r="Z94" i="26"/>
  <c r="Z78" i="26"/>
  <c r="Z79" i="26"/>
  <c r="Z80" i="26"/>
  <c r="Z81" i="26"/>
  <c r="Z29" i="26"/>
  <c r="Z20" i="26"/>
  <c r="T12" i="25"/>
  <c r="T14" i="25"/>
  <c r="I14" i="2"/>
  <c r="H14" i="2"/>
  <c r="G14" i="2"/>
  <c r="F14" i="2"/>
  <c r="E14" i="2"/>
  <c r="D14" i="2"/>
  <c r="C14" i="2"/>
  <c r="B14" i="2"/>
  <c r="T18" i="25"/>
  <c r="Z22" i="26"/>
  <c r="T17" i="25"/>
  <c r="P152" i="21"/>
  <c r="P151" i="21"/>
  <c r="M114" i="23"/>
  <c r="M113" i="23"/>
  <c r="AE38" i="29"/>
  <c r="S38" i="7"/>
  <c r="AD38" i="29"/>
  <c r="R38" i="7"/>
  <c r="S7" i="25"/>
  <c r="Y31" i="26"/>
  <c r="I60" i="11"/>
  <c r="K60" i="11"/>
  <c r="C114" i="23"/>
  <c r="G151" i="21"/>
  <c r="G152" i="21"/>
  <c r="N152" i="21"/>
  <c r="N151" i="21"/>
  <c r="E152" i="21"/>
  <c r="H152" i="21"/>
  <c r="I152" i="21"/>
  <c r="L152" i="21"/>
  <c r="Q152" i="21"/>
  <c r="U152" i="21"/>
  <c r="M131" i="20"/>
  <c r="I131" i="20"/>
  <c r="F131" i="20"/>
  <c r="D131" i="20"/>
  <c r="C131" i="20"/>
  <c r="L131" i="20"/>
  <c r="A137" i="19"/>
  <c r="E137" i="19"/>
  <c r="C137" i="19"/>
  <c r="F68" i="12"/>
  <c r="G68" i="12"/>
  <c r="H68" i="12"/>
  <c r="I69" i="11"/>
  <c r="K69" i="11"/>
  <c r="L65" i="8"/>
  <c r="J65" i="8"/>
  <c r="S39" i="7"/>
  <c r="S32" i="7"/>
  <c r="S73" i="22"/>
  <c r="S82" i="22"/>
  <c r="R29" i="7"/>
  <c r="R71" i="22"/>
  <c r="R80" i="22"/>
  <c r="S26" i="7"/>
  <c r="S69" i="22"/>
  <c r="S23" i="7"/>
  <c r="S14" i="7"/>
  <c r="S17" i="7"/>
  <c r="S20" i="7"/>
  <c r="S11" i="7"/>
  <c r="S8" i="7"/>
  <c r="S63" i="22"/>
  <c r="B41" i="6"/>
  <c r="C41" i="6"/>
  <c r="D41" i="6"/>
  <c r="E41" i="6"/>
  <c r="F41" i="6"/>
  <c r="G41" i="6"/>
  <c r="H41" i="6"/>
  <c r="AE41" i="29"/>
  <c r="AE42" i="29"/>
  <c r="S42" i="7"/>
  <c r="AE31" i="29"/>
  <c r="AD28" i="29"/>
  <c r="AE25" i="29"/>
  <c r="AE22" i="29"/>
  <c r="AE19" i="29"/>
  <c r="AE17" i="29"/>
  <c r="AE15" i="29"/>
  <c r="AE12" i="29"/>
  <c r="AE6" i="29"/>
  <c r="Y94" i="26"/>
  <c r="Y78" i="26"/>
  <c r="Y79" i="26"/>
  <c r="Y80" i="26"/>
  <c r="Y81" i="26"/>
  <c r="Y29" i="26"/>
  <c r="Y20" i="26"/>
  <c r="Y22" i="26"/>
  <c r="X10" i="26"/>
  <c r="S8" i="25"/>
  <c r="S9" i="25"/>
  <c r="S13" i="25"/>
  <c r="S22" i="25"/>
  <c r="S25" i="25"/>
  <c r="S23" i="25"/>
  <c r="S33" i="25"/>
  <c r="S27" i="25"/>
  <c r="S28" i="25"/>
  <c r="S29" i="25"/>
  <c r="S37" i="25"/>
  <c r="S38" i="25"/>
  <c r="S48" i="25"/>
  <c r="S39" i="25"/>
  <c r="S49" i="25"/>
  <c r="S42" i="25"/>
  <c r="S45" i="25"/>
  <c r="S43" i="25"/>
  <c r="S44" i="25"/>
  <c r="S12" i="25"/>
  <c r="S16" i="25"/>
  <c r="S17" i="25"/>
  <c r="AD42" i="29"/>
  <c r="R42" i="7"/>
  <c r="T28" i="29"/>
  <c r="H28" i="7"/>
  <c r="H70" i="22"/>
  <c r="H79" i="22"/>
  <c r="T31" i="29"/>
  <c r="H31" i="7"/>
  <c r="H72" i="22"/>
  <c r="H81" i="22"/>
  <c r="C113" i="23"/>
  <c r="F57" i="12"/>
  <c r="G57" i="12"/>
  <c r="H57" i="12"/>
  <c r="W10" i="26"/>
  <c r="Q7" i="25"/>
  <c r="X31" i="26"/>
  <c r="R39" i="7"/>
  <c r="R32" i="7"/>
  <c r="R73" i="22"/>
  <c r="R82" i="22"/>
  <c r="R26" i="7"/>
  <c r="R69" i="22"/>
  <c r="R23" i="7"/>
  <c r="R20" i="7"/>
  <c r="R17" i="7"/>
  <c r="R14" i="7"/>
  <c r="R11" i="7"/>
  <c r="R8" i="7"/>
  <c r="R63" i="22"/>
  <c r="AC28" i="29"/>
  <c r="Q28" i="7"/>
  <c r="Q70" i="22"/>
  <c r="Q79" i="22"/>
  <c r="X94" i="26"/>
  <c r="X78" i="26"/>
  <c r="X79" i="26"/>
  <c r="X80" i="26"/>
  <c r="X81" i="26"/>
  <c r="X29" i="26"/>
  <c r="X20" i="26"/>
  <c r="X22" i="26"/>
  <c r="Q29" i="7"/>
  <c r="Q71" i="22"/>
  <c r="Q80" i="22"/>
  <c r="G150" i="21"/>
  <c r="E151" i="21"/>
  <c r="H151" i="21"/>
  <c r="I151" i="21"/>
  <c r="L151" i="21"/>
  <c r="Q151" i="21"/>
  <c r="U151" i="21"/>
  <c r="C130" i="20"/>
  <c r="L130" i="20"/>
  <c r="D130" i="20"/>
  <c r="F130" i="20"/>
  <c r="I130" i="20"/>
  <c r="M130" i="20"/>
  <c r="A136" i="19"/>
  <c r="C136" i="19"/>
  <c r="E136" i="19"/>
  <c r="F67" i="12"/>
  <c r="G67" i="12"/>
  <c r="H67" i="12"/>
  <c r="K68" i="11"/>
  <c r="I68" i="11"/>
  <c r="L64" i="8"/>
  <c r="J64" i="8"/>
  <c r="AD41" i="29"/>
  <c r="AD31" i="29"/>
  <c r="AD25" i="29"/>
  <c r="AD22" i="29"/>
  <c r="AD19" i="29"/>
  <c r="AD17" i="29"/>
  <c r="AD15" i="29"/>
  <c r="AD12" i="29"/>
  <c r="AD6" i="29"/>
  <c r="R7" i="25"/>
  <c r="R8" i="25"/>
  <c r="R9" i="25"/>
  <c r="R13" i="25"/>
  <c r="R22" i="25"/>
  <c r="R25" i="25"/>
  <c r="R23" i="25"/>
  <c r="R33" i="25"/>
  <c r="R27" i="25"/>
  <c r="R28" i="25"/>
  <c r="R29" i="25"/>
  <c r="R37" i="25"/>
  <c r="R40" i="25"/>
  <c r="R38" i="25"/>
  <c r="R48" i="25"/>
  <c r="R39" i="25"/>
  <c r="R49" i="25"/>
  <c r="R42" i="25"/>
  <c r="R43" i="25"/>
  <c r="R44" i="25"/>
  <c r="R18" i="25"/>
  <c r="R31" i="7"/>
  <c r="R72" i="22"/>
  <c r="R81" i="22"/>
  <c r="R12" i="25"/>
  <c r="R14" i="25"/>
  <c r="R17" i="25"/>
  <c r="N150" i="21"/>
  <c r="W29" i="26"/>
  <c r="G149" i="21"/>
  <c r="P29" i="7"/>
  <c r="P71" i="22"/>
  <c r="P80" i="22"/>
  <c r="C112" i="23"/>
  <c r="P20" i="7"/>
  <c r="Q20" i="7"/>
  <c r="P17" i="7"/>
  <c r="Q17" i="7"/>
  <c r="P14" i="7"/>
  <c r="Q14" i="7"/>
  <c r="W20" i="26"/>
  <c r="W22" i="26"/>
  <c r="AC31" i="29"/>
  <c r="AC25" i="29"/>
  <c r="AC22" i="29"/>
  <c r="AC19" i="29"/>
  <c r="AC17" i="29"/>
  <c r="AC15" i="29"/>
  <c r="AC12" i="29"/>
  <c r="AC6" i="29"/>
  <c r="U150" i="21"/>
  <c r="Q150" i="21"/>
  <c r="P150" i="21"/>
  <c r="P149" i="21"/>
  <c r="N149" i="21"/>
  <c r="L150" i="21"/>
  <c r="I150" i="21"/>
  <c r="H150" i="21"/>
  <c r="E150" i="21"/>
  <c r="C129" i="20"/>
  <c r="L129" i="20"/>
  <c r="D129" i="20"/>
  <c r="F129" i="20"/>
  <c r="I129" i="20"/>
  <c r="M129" i="20"/>
  <c r="E135" i="19"/>
  <c r="C135" i="19"/>
  <c r="A135" i="19"/>
  <c r="H66" i="12"/>
  <c r="G66" i="12"/>
  <c r="F66" i="12"/>
  <c r="K67" i="11"/>
  <c r="I67" i="11"/>
  <c r="L63" i="8"/>
  <c r="J63" i="8"/>
  <c r="Q8" i="7"/>
  <c r="Q63" i="22"/>
  <c r="Q11" i="7"/>
  <c r="Q23" i="7"/>
  <c r="Q26" i="7"/>
  <c r="Q69" i="22"/>
  <c r="Q32" i="7"/>
  <c r="Q73" i="22"/>
  <c r="Q82" i="22"/>
  <c r="Q39" i="7"/>
  <c r="Q42" i="7"/>
  <c r="AC41" i="29"/>
  <c r="AB41" i="29"/>
  <c r="AB31" i="29"/>
  <c r="AB28" i="29"/>
  <c r="AB25" i="29"/>
  <c r="AB22" i="29"/>
  <c r="AB19" i="29"/>
  <c r="AB17" i="29"/>
  <c r="AB15" i="29"/>
  <c r="P13" i="7"/>
  <c r="AB12" i="29"/>
  <c r="P10" i="7"/>
  <c r="AB6" i="29"/>
  <c r="V31" i="26"/>
  <c r="W31" i="26"/>
  <c r="W94" i="26"/>
  <c r="W78" i="26"/>
  <c r="W79" i="26"/>
  <c r="W80" i="26"/>
  <c r="W81" i="26"/>
  <c r="Q23" i="25"/>
  <c r="V10" i="26"/>
  <c r="P7" i="25"/>
  <c r="Q8" i="25"/>
  <c r="Q9" i="25"/>
  <c r="Q12" i="25"/>
  <c r="Q17" i="25"/>
  <c r="Q13" i="25"/>
  <c r="Q18" i="25"/>
  <c r="Q16" i="25"/>
  <c r="Q22" i="25"/>
  <c r="Q25" i="25"/>
  <c r="Q27" i="25"/>
  <c r="Q28" i="25"/>
  <c r="Q29" i="25"/>
  <c r="Q37" i="25"/>
  <c r="Q40" i="25"/>
  <c r="Q38" i="25"/>
  <c r="Q48" i="25"/>
  <c r="Q39" i="25"/>
  <c r="Q42" i="25"/>
  <c r="Q45" i="25"/>
  <c r="Q43" i="25"/>
  <c r="Q44" i="25"/>
  <c r="Q49" i="25"/>
  <c r="Q10" i="25"/>
  <c r="V78" i="26"/>
  <c r="V79" i="26"/>
  <c r="V80" i="26"/>
  <c r="V81" i="26"/>
  <c r="V94" i="26"/>
  <c r="V29" i="26"/>
  <c r="P9" i="25"/>
  <c r="M128" i="20"/>
  <c r="V20" i="26"/>
  <c r="V22" i="26"/>
  <c r="R25" i="29"/>
  <c r="F25" i="7"/>
  <c r="F68" i="22"/>
  <c r="S25" i="29"/>
  <c r="G25" i="7"/>
  <c r="G68" i="22"/>
  <c r="T25" i="29"/>
  <c r="H25" i="7"/>
  <c r="H68" i="22"/>
  <c r="U25" i="29"/>
  <c r="I25" i="7"/>
  <c r="I68" i="22"/>
  <c r="V25" i="29"/>
  <c r="W25" i="29"/>
  <c r="X25" i="29"/>
  <c r="Y25" i="29"/>
  <c r="Z25" i="29"/>
  <c r="AA25" i="29"/>
  <c r="Q25" i="29"/>
  <c r="E25" i="7"/>
  <c r="E68" i="22"/>
  <c r="P25" i="29"/>
  <c r="D25" i="7"/>
  <c r="D68" i="22"/>
  <c r="N25" i="29"/>
  <c r="B25" i="7"/>
  <c r="B68" i="22"/>
  <c r="P32" i="7"/>
  <c r="P73" i="22"/>
  <c r="P82" i="22"/>
  <c r="AA28" i="29"/>
  <c r="O111" i="23"/>
  <c r="K111" i="23"/>
  <c r="J111" i="23"/>
  <c r="E111" i="23"/>
  <c r="C111" i="23"/>
  <c r="U149" i="21"/>
  <c r="Q149" i="21"/>
  <c r="L149" i="21"/>
  <c r="I149" i="21"/>
  <c r="H149" i="21"/>
  <c r="G148" i="21"/>
  <c r="E149" i="21"/>
  <c r="I128" i="20"/>
  <c r="F128" i="20"/>
  <c r="D128" i="20"/>
  <c r="C128" i="20"/>
  <c r="L128" i="20"/>
  <c r="E134" i="19"/>
  <c r="C134" i="19"/>
  <c r="A134" i="19"/>
  <c r="F65" i="12"/>
  <c r="G65" i="12"/>
  <c r="H65" i="12"/>
  <c r="I66" i="11"/>
  <c r="K66" i="11"/>
  <c r="L62" i="8"/>
  <c r="J62" i="8"/>
  <c r="P39" i="7"/>
  <c r="P42" i="7"/>
  <c r="O29" i="7"/>
  <c r="O71" i="22"/>
  <c r="O80" i="22"/>
  <c r="P26" i="7"/>
  <c r="P69" i="22"/>
  <c r="P23" i="7"/>
  <c r="P11" i="7"/>
  <c r="P8" i="7"/>
  <c r="P63" i="22"/>
  <c r="P8" i="25"/>
  <c r="P12" i="25"/>
  <c r="P13" i="25"/>
  <c r="P18" i="25"/>
  <c r="P22" i="25"/>
  <c r="P25" i="25"/>
  <c r="P23" i="25"/>
  <c r="P27" i="25"/>
  <c r="P28" i="25"/>
  <c r="P29" i="25"/>
  <c r="P37" i="25"/>
  <c r="P40" i="25"/>
  <c r="P38" i="25"/>
  <c r="P39" i="25"/>
  <c r="P42" i="25"/>
  <c r="P45" i="25"/>
  <c r="P43" i="25"/>
  <c r="P44" i="25"/>
  <c r="P14" i="25"/>
  <c r="P17" i="25"/>
  <c r="K110" i="23"/>
  <c r="E110" i="23"/>
  <c r="O110" i="23"/>
  <c r="Q68" i="9"/>
  <c r="P28" i="29"/>
  <c r="D28" i="7"/>
  <c r="D70" i="22"/>
  <c r="D79" i="22"/>
  <c r="P31" i="29"/>
  <c r="D31" i="7"/>
  <c r="D72" i="22"/>
  <c r="D81" i="22"/>
  <c r="B21" i="1"/>
  <c r="C21" i="1"/>
  <c r="D21" i="1"/>
  <c r="E21" i="1"/>
  <c r="I55" i="11"/>
  <c r="K55" i="11"/>
  <c r="C110" i="23"/>
  <c r="J110" i="23"/>
  <c r="P148" i="21"/>
  <c r="P147" i="21"/>
  <c r="N147" i="21"/>
  <c r="G147" i="21"/>
  <c r="E148" i="21"/>
  <c r="H148" i="21"/>
  <c r="I148" i="21"/>
  <c r="L148" i="21"/>
  <c r="N148" i="21"/>
  <c r="Q148" i="21"/>
  <c r="U148" i="21"/>
  <c r="E146" i="21"/>
  <c r="G146" i="21"/>
  <c r="H146" i="21"/>
  <c r="I146" i="21"/>
  <c r="L146" i="21"/>
  <c r="N146" i="21"/>
  <c r="P146" i="21"/>
  <c r="Q146" i="21"/>
  <c r="U146" i="21"/>
  <c r="E147" i="21"/>
  <c r="H147" i="21"/>
  <c r="I147" i="21"/>
  <c r="L147" i="21"/>
  <c r="Q147" i="21"/>
  <c r="U147" i="21"/>
  <c r="M127" i="20"/>
  <c r="I127" i="20"/>
  <c r="F127" i="20"/>
  <c r="D127" i="20"/>
  <c r="C127" i="20"/>
  <c r="L127" i="20"/>
  <c r="A133" i="19"/>
  <c r="C133" i="19"/>
  <c r="E133" i="19"/>
  <c r="H64" i="12"/>
  <c r="G64" i="12"/>
  <c r="F64" i="12"/>
  <c r="K65" i="11"/>
  <c r="I65" i="11"/>
  <c r="L61" i="8"/>
  <c r="J61" i="8"/>
  <c r="N29" i="7"/>
  <c r="N71" i="22"/>
  <c r="N80" i="22"/>
  <c r="O8" i="7"/>
  <c r="O63" i="22"/>
  <c r="O11" i="7"/>
  <c r="O14" i="7"/>
  <c r="O17" i="7"/>
  <c r="O20" i="7"/>
  <c r="O23" i="7"/>
  <c r="O26" i="7"/>
  <c r="O69" i="22"/>
  <c r="O32" i="7"/>
  <c r="O73" i="22"/>
  <c r="O82" i="22"/>
  <c r="O39" i="7"/>
  <c r="O42" i="7"/>
  <c r="AA41" i="29"/>
  <c r="O41" i="7"/>
  <c r="AA31" i="29"/>
  <c r="Z28" i="29"/>
  <c r="N28" i="7"/>
  <c r="N70" i="22"/>
  <c r="N79" i="22"/>
  <c r="AA22" i="29"/>
  <c r="AA19" i="29"/>
  <c r="AA17" i="29"/>
  <c r="AA15" i="29"/>
  <c r="AA12" i="29"/>
  <c r="AA6" i="29"/>
  <c r="O8" i="25"/>
  <c r="O9" i="25"/>
  <c r="O13" i="25"/>
  <c r="O22" i="25"/>
  <c r="O25" i="25"/>
  <c r="O23" i="25"/>
  <c r="O33" i="25"/>
  <c r="O53" i="25"/>
  <c r="O27" i="25"/>
  <c r="O28" i="25"/>
  <c r="O29" i="25"/>
  <c r="O37" i="25"/>
  <c r="O40" i="25"/>
  <c r="O38" i="25"/>
  <c r="O39" i="25"/>
  <c r="O42" i="25"/>
  <c r="O45" i="25"/>
  <c r="O43" i="25"/>
  <c r="O44" i="25"/>
  <c r="T10" i="26"/>
  <c r="N7" i="25"/>
  <c r="U10" i="26"/>
  <c r="O7" i="25"/>
  <c r="O10" i="25"/>
  <c r="U20" i="26"/>
  <c r="U29" i="26"/>
  <c r="U94" i="26"/>
  <c r="U78" i="26"/>
  <c r="U79" i="26"/>
  <c r="U80" i="26"/>
  <c r="U81" i="26"/>
  <c r="U31" i="26"/>
  <c r="O18" i="25"/>
  <c r="O49" i="25"/>
  <c r="M39" i="7"/>
  <c r="N39" i="7"/>
  <c r="K21" i="1"/>
  <c r="L21" i="1"/>
  <c r="J64" i="9"/>
  <c r="J65" i="9"/>
  <c r="Z41" i="29"/>
  <c r="N41" i="7"/>
  <c r="Q67" i="9"/>
  <c r="O67" i="9"/>
  <c r="Z12" i="29"/>
  <c r="N10" i="7"/>
  <c r="Z6" i="29"/>
  <c r="F126" i="20"/>
  <c r="D126" i="20"/>
  <c r="Z19" i="29"/>
  <c r="Z17" i="29"/>
  <c r="Z15" i="29"/>
  <c r="M7" i="25"/>
  <c r="S10" i="26"/>
  <c r="O109" i="23"/>
  <c r="K109" i="23"/>
  <c r="J109" i="23"/>
  <c r="E109" i="23"/>
  <c r="C109" i="23"/>
  <c r="Z22" i="29"/>
  <c r="N22" i="7"/>
  <c r="Z31" i="29"/>
  <c r="I126" i="20"/>
  <c r="M126" i="20"/>
  <c r="C126" i="20"/>
  <c r="L126" i="20"/>
  <c r="E132" i="19"/>
  <c r="C132" i="19"/>
  <c r="A132" i="19"/>
  <c r="F63" i="12"/>
  <c r="G63" i="12"/>
  <c r="H63" i="12"/>
  <c r="I64" i="11"/>
  <c r="K64" i="11"/>
  <c r="L60" i="8"/>
  <c r="J60" i="8"/>
  <c r="N42" i="7"/>
  <c r="N32" i="7"/>
  <c r="N73" i="22"/>
  <c r="N82" i="22"/>
  <c r="M29" i="7"/>
  <c r="M71" i="22"/>
  <c r="M80" i="22"/>
  <c r="N26" i="7"/>
  <c r="N69" i="22"/>
  <c r="N23" i="7"/>
  <c r="N14" i="7"/>
  <c r="N17" i="7"/>
  <c r="N20" i="7"/>
  <c r="N11" i="7"/>
  <c r="N8" i="7"/>
  <c r="N63" i="22"/>
  <c r="T94" i="26"/>
  <c r="T78" i="26"/>
  <c r="T79" i="26"/>
  <c r="T80" i="26"/>
  <c r="T81" i="26"/>
  <c r="T82" i="26"/>
  <c r="T72" i="26"/>
  <c r="T31" i="26"/>
  <c r="T29" i="26"/>
  <c r="T20" i="26"/>
  <c r="N8" i="25"/>
  <c r="N9" i="25"/>
  <c r="N13" i="25"/>
  <c r="N16" i="25"/>
  <c r="N22" i="25"/>
  <c r="N23" i="25"/>
  <c r="N33" i="25"/>
  <c r="N27" i="25"/>
  <c r="N28" i="25"/>
  <c r="N37" i="25"/>
  <c r="N40" i="25"/>
  <c r="N38" i="25"/>
  <c r="N48" i="25"/>
  <c r="N39" i="25"/>
  <c r="N42" i="25"/>
  <c r="N43" i="25"/>
  <c r="N44" i="25"/>
  <c r="N45" i="25"/>
  <c r="N18" i="25"/>
  <c r="N10" i="25"/>
  <c r="J59" i="8"/>
  <c r="B39" i="7"/>
  <c r="B42" i="7"/>
  <c r="B45" i="7"/>
  <c r="B29" i="7"/>
  <c r="B71" i="22"/>
  <c r="B80" i="22"/>
  <c r="B32" i="7"/>
  <c r="B73" i="22"/>
  <c r="B82" i="22"/>
  <c r="B26" i="7"/>
  <c r="B69" i="22"/>
  <c r="B8" i="7"/>
  <c r="B63" i="22"/>
  <c r="B11" i="7"/>
  <c r="B14" i="7"/>
  <c r="B17" i="7"/>
  <c r="B20" i="7"/>
  <c r="B23" i="7"/>
  <c r="C45" i="7"/>
  <c r="D45" i="7"/>
  <c r="E45" i="7"/>
  <c r="F45" i="7"/>
  <c r="G45" i="7"/>
  <c r="H45" i="7"/>
  <c r="I45" i="7"/>
  <c r="J45" i="7"/>
  <c r="K45" i="7"/>
  <c r="L45" i="7"/>
  <c r="C42" i="7"/>
  <c r="D42" i="7"/>
  <c r="E42" i="7"/>
  <c r="F42" i="7"/>
  <c r="G42" i="7"/>
  <c r="H42" i="7"/>
  <c r="I42" i="7"/>
  <c r="J42" i="7"/>
  <c r="K42" i="7"/>
  <c r="L42" i="7"/>
  <c r="M42" i="7"/>
  <c r="C39" i="7"/>
  <c r="D39" i="7"/>
  <c r="E39" i="7"/>
  <c r="F39" i="7"/>
  <c r="G39" i="7"/>
  <c r="H39" i="7"/>
  <c r="I39" i="7"/>
  <c r="J39" i="7"/>
  <c r="K39" i="7"/>
  <c r="L39" i="7"/>
  <c r="D32" i="7"/>
  <c r="D73" i="22"/>
  <c r="D82" i="22"/>
  <c r="E32" i="7"/>
  <c r="E73" i="22"/>
  <c r="E82" i="22"/>
  <c r="F32" i="7"/>
  <c r="F73" i="22"/>
  <c r="F82" i="22"/>
  <c r="G32" i="7"/>
  <c r="G73" i="22"/>
  <c r="G82" i="22"/>
  <c r="H32" i="7"/>
  <c r="H73" i="22"/>
  <c r="H82" i="22"/>
  <c r="I32" i="7"/>
  <c r="I73" i="22"/>
  <c r="I82" i="22"/>
  <c r="J32" i="7"/>
  <c r="J73" i="22"/>
  <c r="J82" i="22"/>
  <c r="K32" i="7"/>
  <c r="K73" i="22"/>
  <c r="K82" i="22"/>
  <c r="L32" i="7"/>
  <c r="L73" i="22"/>
  <c r="L82" i="22"/>
  <c r="M32" i="7"/>
  <c r="M73" i="22"/>
  <c r="M82" i="22"/>
  <c r="C32" i="7"/>
  <c r="C73" i="22"/>
  <c r="C82" i="22"/>
  <c r="C29" i="7"/>
  <c r="C71" i="22"/>
  <c r="C80" i="22"/>
  <c r="D29" i="7"/>
  <c r="D71" i="22"/>
  <c r="D80" i="22"/>
  <c r="E29" i="7"/>
  <c r="E71" i="22"/>
  <c r="E80" i="22"/>
  <c r="F29" i="7"/>
  <c r="F71" i="22"/>
  <c r="F80" i="22"/>
  <c r="G29" i="7"/>
  <c r="G71" i="22"/>
  <c r="G80" i="22"/>
  <c r="H29" i="7"/>
  <c r="H71" i="22"/>
  <c r="H80" i="22"/>
  <c r="I29" i="7"/>
  <c r="I71" i="22"/>
  <c r="I80" i="22"/>
  <c r="J29" i="7"/>
  <c r="J71" i="22"/>
  <c r="J80" i="22"/>
  <c r="K29" i="7"/>
  <c r="K71" i="22"/>
  <c r="K80" i="22"/>
  <c r="L29" i="7"/>
  <c r="L71" i="22"/>
  <c r="L80" i="22"/>
  <c r="C26" i="7"/>
  <c r="C69" i="22"/>
  <c r="D26" i="7"/>
  <c r="D69" i="22"/>
  <c r="E26" i="7"/>
  <c r="E69" i="22"/>
  <c r="F26" i="7"/>
  <c r="F69" i="22"/>
  <c r="G26" i="7"/>
  <c r="G69" i="22"/>
  <c r="H26" i="7"/>
  <c r="H69" i="22"/>
  <c r="I26" i="7"/>
  <c r="I69" i="22"/>
  <c r="J26" i="7"/>
  <c r="J69" i="22"/>
  <c r="K26" i="7"/>
  <c r="K69" i="22"/>
  <c r="L26" i="7"/>
  <c r="L69" i="22"/>
  <c r="M26" i="7"/>
  <c r="M69" i="22"/>
  <c r="C23" i="7"/>
  <c r="D23" i="7"/>
  <c r="E23" i="7"/>
  <c r="F23" i="7"/>
  <c r="G23" i="7"/>
  <c r="H23" i="7"/>
  <c r="I23" i="7"/>
  <c r="J23" i="7"/>
  <c r="K23" i="7"/>
  <c r="L23" i="7"/>
  <c r="M23" i="7"/>
  <c r="C20" i="7"/>
  <c r="D20" i="7"/>
  <c r="E20" i="7"/>
  <c r="F20" i="7"/>
  <c r="G20" i="7"/>
  <c r="H20" i="7"/>
  <c r="I20" i="7"/>
  <c r="J20" i="7"/>
  <c r="K20" i="7"/>
  <c r="L20" i="7"/>
  <c r="M20" i="7"/>
  <c r="C17" i="7"/>
  <c r="D17" i="7"/>
  <c r="E17" i="7"/>
  <c r="F17" i="7"/>
  <c r="G17" i="7"/>
  <c r="H17" i="7"/>
  <c r="I17" i="7"/>
  <c r="J17" i="7"/>
  <c r="K17" i="7"/>
  <c r="L17" i="7"/>
  <c r="M17" i="7"/>
  <c r="C14" i="7"/>
  <c r="D14" i="7"/>
  <c r="E14" i="7"/>
  <c r="F14" i="7"/>
  <c r="G14" i="7"/>
  <c r="H14" i="7"/>
  <c r="I14" i="7"/>
  <c r="J14" i="7"/>
  <c r="K14" i="7"/>
  <c r="L14" i="7"/>
  <c r="M14" i="7"/>
  <c r="C11" i="7"/>
  <c r="D11" i="7"/>
  <c r="E11" i="7"/>
  <c r="F11" i="7"/>
  <c r="G11" i="7"/>
  <c r="H11" i="7"/>
  <c r="I11" i="7"/>
  <c r="J11" i="7"/>
  <c r="K11" i="7"/>
  <c r="L11" i="7"/>
  <c r="M11" i="7"/>
  <c r="D8" i="7"/>
  <c r="D63" i="22"/>
  <c r="E8" i="7"/>
  <c r="E63" i="22"/>
  <c r="F8" i="7"/>
  <c r="F63" i="22"/>
  <c r="G8" i="7"/>
  <c r="G63" i="22"/>
  <c r="H8" i="7"/>
  <c r="H63" i="22"/>
  <c r="I8" i="7"/>
  <c r="I63" i="22"/>
  <c r="J8" i="7"/>
  <c r="J63" i="22"/>
  <c r="K8" i="7"/>
  <c r="K63" i="22"/>
  <c r="L8" i="7"/>
  <c r="L63" i="22"/>
  <c r="M8" i="7"/>
  <c r="M63" i="22"/>
  <c r="C8" i="7"/>
  <c r="C63" i="22"/>
  <c r="S94" i="26"/>
  <c r="S78" i="26"/>
  <c r="S82" i="26"/>
  <c r="S79" i="26"/>
  <c r="S80" i="26"/>
  <c r="S81" i="26"/>
  <c r="S72" i="26"/>
  <c r="S89" i="26"/>
  <c r="Y38" i="29"/>
  <c r="X44" i="29"/>
  <c r="W44" i="29"/>
  <c r="K44" i="7"/>
  <c r="V44" i="29"/>
  <c r="J44" i="7"/>
  <c r="U44" i="29"/>
  <c r="I44" i="7"/>
  <c r="T44" i="29"/>
  <c r="H44" i="7"/>
  <c r="S44" i="29"/>
  <c r="G44" i="7"/>
  <c r="R44" i="29"/>
  <c r="F44" i="7"/>
  <c r="Q44" i="29"/>
  <c r="E44" i="7"/>
  <c r="P44" i="29"/>
  <c r="D44" i="7"/>
  <c r="O44" i="29"/>
  <c r="C44" i="7"/>
  <c r="N44" i="29"/>
  <c r="B44" i="7"/>
  <c r="Y41" i="29"/>
  <c r="M41" i="7"/>
  <c r="X41" i="29"/>
  <c r="W41" i="29"/>
  <c r="K41" i="7"/>
  <c r="V41" i="29"/>
  <c r="J41" i="7"/>
  <c r="U41" i="29"/>
  <c r="T41" i="29"/>
  <c r="H41" i="7"/>
  <c r="S41" i="29"/>
  <c r="G41" i="7"/>
  <c r="R41" i="29"/>
  <c r="F41" i="7"/>
  <c r="Q41" i="29"/>
  <c r="P41" i="29"/>
  <c r="D41" i="7"/>
  <c r="O41" i="29"/>
  <c r="C41" i="7"/>
  <c r="N41" i="29"/>
  <c r="B41" i="7"/>
  <c r="X38" i="29"/>
  <c r="L38" i="7"/>
  <c r="W38" i="29"/>
  <c r="K38" i="7"/>
  <c r="V38" i="29"/>
  <c r="J38" i="7"/>
  <c r="U38" i="29"/>
  <c r="T38" i="29"/>
  <c r="H38" i="7"/>
  <c r="S38" i="29"/>
  <c r="G38" i="7"/>
  <c r="R38" i="29"/>
  <c r="F38" i="7"/>
  <c r="Q38" i="29"/>
  <c r="E38" i="7"/>
  <c r="P38" i="29"/>
  <c r="D38" i="7"/>
  <c r="O38" i="29"/>
  <c r="C38" i="7"/>
  <c r="N38" i="29"/>
  <c r="B38" i="7"/>
  <c r="Y31" i="29"/>
  <c r="X31" i="29"/>
  <c r="L31" i="7"/>
  <c r="L72" i="22"/>
  <c r="L81" i="22"/>
  <c r="W31" i="29"/>
  <c r="K31" i="7"/>
  <c r="K72" i="22"/>
  <c r="K81" i="22"/>
  <c r="V31" i="29"/>
  <c r="U31" i="29"/>
  <c r="I31" i="7"/>
  <c r="I72" i="22"/>
  <c r="I81" i="22"/>
  <c r="S31" i="29"/>
  <c r="G31" i="7"/>
  <c r="G72" i="22"/>
  <c r="G81" i="22"/>
  <c r="R31" i="29"/>
  <c r="F31" i="7"/>
  <c r="F72" i="22"/>
  <c r="F81" i="22"/>
  <c r="Q31" i="29"/>
  <c r="E31" i="7"/>
  <c r="E72" i="22"/>
  <c r="E81" i="22"/>
  <c r="O31" i="29"/>
  <c r="C31" i="7"/>
  <c r="C72" i="22"/>
  <c r="C81" i="22"/>
  <c r="N31" i="29"/>
  <c r="B31" i="7"/>
  <c r="B72" i="22"/>
  <c r="B81" i="22"/>
  <c r="Y28" i="29"/>
  <c r="M28" i="7"/>
  <c r="M70" i="22"/>
  <c r="M79" i="22"/>
  <c r="X28" i="29"/>
  <c r="L28" i="7"/>
  <c r="L70" i="22"/>
  <c r="L79" i="22"/>
  <c r="W28" i="29"/>
  <c r="V28" i="29"/>
  <c r="J28" i="7"/>
  <c r="J70" i="22"/>
  <c r="J79" i="22"/>
  <c r="U28" i="29"/>
  <c r="I28" i="7"/>
  <c r="I70" i="22"/>
  <c r="I79" i="22"/>
  <c r="S28" i="29"/>
  <c r="G28" i="7"/>
  <c r="G70" i="22"/>
  <c r="G79" i="22"/>
  <c r="R28" i="29"/>
  <c r="F28" i="7"/>
  <c r="F70" i="22"/>
  <c r="F79" i="22"/>
  <c r="Q28" i="29"/>
  <c r="E28" i="7"/>
  <c r="E70" i="22"/>
  <c r="E79" i="22"/>
  <c r="O28" i="29"/>
  <c r="C28" i="7"/>
  <c r="C70" i="22"/>
  <c r="C79" i="22"/>
  <c r="N28" i="29"/>
  <c r="B28" i="7"/>
  <c r="B70" i="22"/>
  <c r="B79" i="22"/>
  <c r="O25" i="29"/>
  <c r="C25" i="7"/>
  <c r="C68" i="22"/>
  <c r="Y22" i="29"/>
  <c r="X22" i="29"/>
  <c r="W22" i="29"/>
  <c r="V22" i="29"/>
  <c r="U22" i="29"/>
  <c r="I22" i="7"/>
  <c r="T22" i="29"/>
  <c r="H22" i="7"/>
  <c r="S22" i="29"/>
  <c r="G22" i="7"/>
  <c r="R22" i="29"/>
  <c r="F22" i="7"/>
  <c r="E22" i="7"/>
  <c r="D22" i="7"/>
  <c r="O22" i="29"/>
  <c r="C22" i="7"/>
  <c r="N22" i="29"/>
  <c r="B22" i="7"/>
  <c r="Y19" i="29"/>
  <c r="X19" i="29"/>
  <c r="W19" i="29"/>
  <c r="K19" i="7"/>
  <c r="V19" i="29"/>
  <c r="J19" i="7"/>
  <c r="U19" i="29"/>
  <c r="I19" i="7"/>
  <c r="T19" i="29"/>
  <c r="H19" i="7"/>
  <c r="S19" i="29"/>
  <c r="G19" i="7"/>
  <c r="R19" i="29"/>
  <c r="F19" i="7"/>
  <c r="Q19" i="29"/>
  <c r="E19" i="7"/>
  <c r="P19" i="29"/>
  <c r="D19" i="7"/>
  <c r="O19" i="29"/>
  <c r="C19" i="7"/>
  <c r="N19" i="29"/>
  <c r="B19" i="7"/>
  <c r="Y17" i="29"/>
  <c r="X17" i="29"/>
  <c r="L16" i="7"/>
  <c r="W17" i="29"/>
  <c r="K16" i="7"/>
  <c r="V17" i="29"/>
  <c r="J16" i="7"/>
  <c r="U17" i="29"/>
  <c r="I16" i="7"/>
  <c r="T17" i="29"/>
  <c r="H16" i="7"/>
  <c r="S17" i="29"/>
  <c r="G16" i="7"/>
  <c r="R17" i="29"/>
  <c r="F16" i="7"/>
  <c r="Q17" i="29"/>
  <c r="E16" i="7"/>
  <c r="P17" i="29"/>
  <c r="D16" i="7"/>
  <c r="O17" i="29"/>
  <c r="C16" i="7"/>
  <c r="N17" i="29"/>
  <c r="B16" i="7"/>
  <c r="Y15" i="29"/>
  <c r="X15" i="29"/>
  <c r="W15" i="29"/>
  <c r="V15" i="29"/>
  <c r="U15" i="29"/>
  <c r="I13" i="7"/>
  <c r="T15" i="29"/>
  <c r="H13" i="7"/>
  <c r="S15" i="29"/>
  <c r="G13" i="7"/>
  <c r="R15" i="29"/>
  <c r="F13" i="7"/>
  <c r="Q15" i="29"/>
  <c r="E13" i="7"/>
  <c r="P15" i="29"/>
  <c r="D13" i="7"/>
  <c r="O15" i="29"/>
  <c r="C13" i="7"/>
  <c r="N15" i="29"/>
  <c r="B13" i="7"/>
  <c r="Y12" i="29"/>
  <c r="X12" i="29"/>
  <c r="W12" i="29"/>
  <c r="K10" i="7"/>
  <c r="V12" i="29"/>
  <c r="J10" i="7"/>
  <c r="U12" i="29"/>
  <c r="I10" i="7"/>
  <c r="T12" i="29"/>
  <c r="H10" i="7"/>
  <c r="S12" i="29"/>
  <c r="G10" i="7"/>
  <c r="R12" i="29"/>
  <c r="F10" i="7"/>
  <c r="Q12" i="29"/>
  <c r="E10" i="7"/>
  <c r="P12" i="29"/>
  <c r="D10" i="7"/>
  <c r="O12" i="29"/>
  <c r="C10" i="7"/>
  <c r="N12" i="29"/>
  <c r="B10" i="7"/>
  <c r="Y6" i="29"/>
  <c r="X6" i="29"/>
  <c r="W6" i="29"/>
  <c r="V6" i="29"/>
  <c r="M6" i="6"/>
  <c r="U6" i="29"/>
  <c r="I7" i="7"/>
  <c r="I62" i="22"/>
  <c r="T6" i="29"/>
  <c r="H7" i="7"/>
  <c r="H62" i="22"/>
  <c r="S6" i="29"/>
  <c r="G7" i="7"/>
  <c r="G62" i="22"/>
  <c r="R6" i="29"/>
  <c r="F7" i="7"/>
  <c r="F62" i="22"/>
  <c r="Q6" i="29"/>
  <c r="E7" i="7"/>
  <c r="E62" i="22"/>
  <c r="P6" i="29"/>
  <c r="D7" i="7"/>
  <c r="D62" i="22"/>
  <c r="O6" i="29"/>
  <c r="C7" i="7"/>
  <c r="C62" i="22"/>
  <c r="N6" i="29"/>
  <c r="B7" i="7"/>
  <c r="B62" i="22"/>
  <c r="C107" i="23"/>
  <c r="C108" i="23"/>
  <c r="U125" i="21"/>
  <c r="U126" i="21"/>
  <c r="U127" i="21"/>
  <c r="U128" i="21"/>
  <c r="U129" i="21"/>
  <c r="U130" i="21"/>
  <c r="U131" i="21"/>
  <c r="U132" i="21"/>
  <c r="U133" i="21"/>
  <c r="U134" i="21"/>
  <c r="U135" i="21"/>
  <c r="U136" i="21"/>
  <c r="U137" i="21"/>
  <c r="U138" i="21"/>
  <c r="U139" i="21"/>
  <c r="U140" i="21"/>
  <c r="U141" i="21"/>
  <c r="U142" i="21"/>
  <c r="U143" i="21"/>
  <c r="U144" i="21"/>
  <c r="U145" i="21"/>
  <c r="Q66" i="9"/>
  <c r="O66" i="9"/>
  <c r="N65" i="9"/>
  <c r="R52" i="26"/>
  <c r="R57" i="26"/>
  <c r="R60" i="26"/>
  <c r="R61" i="26"/>
  <c r="L23" i="25"/>
  <c r="L33" i="25"/>
  <c r="N145" i="21"/>
  <c r="G145" i="21"/>
  <c r="P145" i="21"/>
  <c r="P144" i="21"/>
  <c r="P143" i="21"/>
  <c r="P142" i="21"/>
  <c r="P141" i="21"/>
  <c r="P140" i="21"/>
  <c r="P139" i="21"/>
  <c r="P138" i="21"/>
  <c r="P137" i="21"/>
  <c r="P136" i="21"/>
  <c r="M24" i="25"/>
  <c r="M22" i="25"/>
  <c r="M25" i="25"/>
  <c r="M23" i="25"/>
  <c r="K13" i="25"/>
  <c r="Q31" i="26"/>
  <c r="R31" i="26"/>
  <c r="S31" i="26"/>
  <c r="S29" i="26"/>
  <c r="S20" i="26"/>
  <c r="S22" i="26"/>
  <c r="R10" i="26"/>
  <c r="L7" i="25"/>
  <c r="L16" i="25"/>
  <c r="G30" i="28"/>
  <c r="F30" i="28"/>
  <c r="E30" i="28"/>
  <c r="D30" i="28"/>
  <c r="C30" i="28"/>
  <c r="B30" i="28"/>
  <c r="E22" i="28"/>
  <c r="D22" i="28"/>
  <c r="C22" i="28"/>
  <c r="B22" i="28"/>
  <c r="M125" i="20"/>
  <c r="I125" i="20"/>
  <c r="F125" i="20"/>
  <c r="D125" i="20"/>
  <c r="E131" i="19"/>
  <c r="C131" i="19"/>
  <c r="L59" i="8"/>
  <c r="O108" i="23"/>
  <c r="K108" i="23"/>
  <c r="J108" i="23"/>
  <c r="E108" i="23"/>
  <c r="E107" i="23"/>
  <c r="C125" i="20"/>
  <c r="L125" i="20"/>
  <c r="A131" i="19"/>
  <c r="H62" i="12"/>
  <c r="G62" i="12"/>
  <c r="F62" i="12"/>
  <c r="Q65" i="9"/>
  <c r="O65" i="9"/>
  <c r="K63" i="11"/>
  <c r="I63" i="11"/>
  <c r="M8" i="25"/>
  <c r="M9" i="25"/>
  <c r="M12" i="25"/>
  <c r="M13" i="25"/>
  <c r="M14" i="25"/>
  <c r="M16" i="25"/>
  <c r="M27" i="25"/>
  <c r="M28" i="25"/>
  <c r="M37" i="25"/>
  <c r="M40" i="25"/>
  <c r="M38" i="25"/>
  <c r="M39" i="25"/>
  <c r="M42" i="25"/>
  <c r="M43" i="25"/>
  <c r="M44" i="25"/>
  <c r="L39" i="25"/>
  <c r="R94" i="26"/>
  <c r="R78" i="26"/>
  <c r="R79" i="26"/>
  <c r="R80" i="26"/>
  <c r="R81" i="26"/>
  <c r="R72" i="26"/>
  <c r="R89" i="26"/>
  <c r="J41" i="9"/>
  <c r="J42" i="9"/>
  <c r="J43" i="9"/>
  <c r="J44" i="9"/>
  <c r="J45" i="9"/>
  <c r="J46" i="9"/>
  <c r="J47" i="9"/>
  <c r="J48" i="9"/>
  <c r="J49" i="9"/>
  <c r="J50" i="9"/>
  <c r="J51" i="9"/>
  <c r="J52" i="9"/>
  <c r="J53" i="9"/>
  <c r="J54" i="9"/>
  <c r="J55" i="9"/>
  <c r="J56" i="9"/>
  <c r="J57" i="9"/>
  <c r="J58" i="9"/>
  <c r="J59" i="9"/>
  <c r="J60" i="9"/>
  <c r="J61" i="9"/>
  <c r="J62" i="9"/>
  <c r="J63" i="9"/>
  <c r="J40" i="9"/>
  <c r="F21" i="1"/>
  <c r="G21" i="1"/>
  <c r="H21" i="1"/>
  <c r="I21" i="1"/>
  <c r="J21" i="1"/>
  <c r="J58" i="8"/>
  <c r="J48" i="8"/>
  <c r="L48" i="8"/>
  <c r="M48" i="8"/>
  <c r="J47" i="8"/>
  <c r="L47" i="8"/>
  <c r="M47" i="8"/>
  <c r="Q60" i="26"/>
  <c r="Q61" i="26"/>
  <c r="Q57" i="26"/>
  <c r="Q52" i="26"/>
  <c r="Q10" i="26"/>
  <c r="K7" i="25"/>
  <c r="N53" i="9"/>
  <c r="O53" i="9"/>
  <c r="L13" i="25"/>
  <c r="R29" i="26"/>
  <c r="Q29" i="26"/>
  <c r="R65" i="9"/>
  <c r="N64" i="9"/>
  <c r="N63" i="9"/>
  <c r="R20" i="26"/>
  <c r="M124" i="20"/>
  <c r="I124" i="20"/>
  <c r="F124" i="20"/>
  <c r="D124" i="20"/>
  <c r="E10" i="26"/>
  <c r="F10" i="26"/>
  <c r="G10" i="26"/>
  <c r="H10" i="26"/>
  <c r="B7" i="25"/>
  <c r="I10" i="26"/>
  <c r="C7" i="25"/>
  <c r="C16" i="25"/>
  <c r="J10" i="26"/>
  <c r="D7" i="25"/>
  <c r="K10" i="26"/>
  <c r="E7" i="25"/>
  <c r="E16" i="25"/>
  <c r="L10" i="26"/>
  <c r="F7" i="25"/>
  <c r="F10" i="25"/>
  <c r="M10" i="26"/>
  <c r="G7" i="25"/>
  <c r="G10" i="25"/>
  <c r="N10" i="26"/>
  <c r="H7" i="25"/>
  <c r="H16" i="25"/>
  <c r="O10" i="26"/>
  <c r="I7" i="25"/>
  <c r="I16" i="25"/>
  <c r="P10" i="26"/>
  <c r="J7" i="25"/>
  <c r="E20" i="26"/>
  <c r="E22" i="26"/>
  <c r="F20" i="26"/>
  <c r="F22" i="26"/>
  <c r="G20" i="26"/>
  <c r="H20" i="26"/>
  <c r="I20" i="26"/>
  <c r="J20" i="26"/>
  <c r="J22" i="26"/>
  <c r="K20" i="26"/>
  <c r="L20" i="26"/>
  <c r="M20" i="26"/>
  <c r="N20" i="26"/>
  <c r="N22" i="26"/>
  <c r="O20" i="26"/>
  <c r="P20" i="26"/>
  <c r="Q20" i="26"/>
  <c r="G22" i="26"/>
  <c r="I22" i="26"/>
  <c r="K22" i="26"/>
  <c r="L22" i="26"/>
  <c r="M22" i="26"/>
  <c r="O22" i="26"/>
  <c r="P22" i="26"/>
  <c r="E29" i="26"/>
  <c r="F29" i="26"/>
  <c r="G29" i="26"/>
  <c r="H29" i="26"/>
  <c r="I29" i="26"/>
  <c r="J29" i="26"/>
  <c r="K29" i="26"/>
  <c r="L29" i="26"/>
  <c r="M29" i="26"/>
  <c r="N29" i="26"/>
  <c r="O29" i="26"/>
  <c r="P29" i="26"/>
  <c r="E31" i="26"/>
  <c r="F31" i="26"/>
  <c r="G31" i="26"/>
  <c r="H31" i="26"/>
  <c r="I31" i="26"/>
  <c r="J31" i="26"/>
  <c r="K31" i="26"/>
  <c r="L31" i="26"/>
  <c r="M31" i="26"/>
  <c r="N31" i="26"/>
  <c r="O31" i="26"/>
  <c r="P31" i="26"/>
  <c r="E37" i="26"/>
  <c r="F37" i="26"/>
  <c r="G37" i="26"/>
  <c r="H37" i="26"/>
  <c r="I37" i="26"/>
  <c r="J37" i="26"/>
  <c r="K37" i="26"/>
  <c r="L37" i="26"/>
  <c r="E42" i="26"/>
  <c r="F42" i="26"/>
  <c r="G42" i="26"/>
  <c r="H42" i="26"/>
  <c r="I42" i="26"/>
  <c r="J42" i="26"/>
  <c r="K42" i="26"/>
  <c r="L42" i="26"/>
  <c r="E45" i="26"/>
  <c r="F45" i="26"/>
  <c r="G45" i="26"/>
  <c r="H45" i="26"/>
  <c r="I45" i="26"/>
  <c r="J45" i="26"/>
  <c r="K45" i="26"/>
  <c r="L45" i="26"/>
  <c r="E46" i="26"/>
  <c r="F46" i="26"/>
  <c r="G46" i="26"/>
  <c r="H46" i="26"/>
  <c r="I46" i="26"/>
  <c r="J46" i="26"/>
  <c r="K46" i="26"/>
  <c r="L46" i="26"/>
  <c r="E52" i="26"/>
  <c r="F52" i="26"/>
  <c r="G52" i="26"/>
  <c r="H52" i="26"/>
  <c r="I52" i="26"/>
  <c r="J52" i="26"/>
  <c r="K52" i="26"/>
  <c r="L52" i="26"/>
  <c r="M52" i="26"/>
  <c r="N52" i="26"/>
  <c r="O52" i="26"/>
  <c r="P52" i="26"/>
  <c r="E57" i="26"/>
  <c r="F57" i="26"/>
  <c r="G57" i="26"/>
  <c r="H57" i="26"/>
  <c r="I57" i="26"/>
  <c r="J57" i="26"/>
  <c r="K57" i="26"/>
  <c r="L57" i="26"/>
  <c r="M57" i="26"/>
  <c r="N57" i="26"/>
  <c r="O57" i="26"/>
  <c r="P57" i="26"/>
  <c r="E60" i="26"/>
  <c r="F60" i="26"/>
  <c r="G60" i="26"/>
  <c r="H60" i="26"/>
  <c r="I60" i="26"/>
  <c r="J60" i="26"/>
  <c r="K60" i="26"/>
  <c r="L60" i="26"/>
  <c r="M60" i="26"/>
  <c r="N60" i="26"/>
  <c r="O60" i="26"/>
  <c r="P60" i="26"/>
  <c r="E61" i="26"/>
  <c r="F61" i="26"/>
  <c r="G61" i="26"/>
  <c r="H61" i="26"/>
  <c r="I61" i="26"/>
  <c r="J61" i="26"/>
  <c r="K61" i="26"/>
  <c r="L61" i="26"/>
  <c r="M61" i="26"/>
  <c r="N61" i="26"/>
  <c r="O61" i="26"/>
  <c r="P61" i="26"/>
  <c r="E72" i="26"/>
  <c r="F72" i="26"/>
  <c r="G72" i="26"/>
  <c r="G93" i="26"/>
  <c r="H72" i="26"/>
  <c r="I72" i="26"/>
  <c r="J72" i="26"/>
  <c r="K72" i="26"/>
  <c r="L72" i="26"/>
  <c r="M72" i="26"/>
  <c r="N72" i="26"/>
  <c r="O72" i="26"/>
  <c r="I24" i="25"/>
  <c r="P72" i="26"/>
  <c r="Q72" i="26"/>
  <c r="E78" i="26"/>
  <c r="F78" i="26"/>
  <c r="F82" i="26"/>
  <c r="G78" i="26"/>
  <c r="H78" i="26"/>
  <c r="I78" i="26"/>
  <c r="J78" i="26"/>
  <c r="J82" i="26"/>
  <c r="J90" i="26"/>
  <c r="K78" i="26"/>
  <c r="L78" i="26"/>
  <c r="M78" i="26"/>
  <c r="N78" i="26"/>
  <c r="N82" i="26"/>
  <c r="O78" i="26"/>
  <c r="P78" i="26"/>
  <c r="Q78" i="26"/>
  <c r="E79" i="26"/>
  <c r="F79" i="26"/>
  <c r="G79" i="26"/>
  <c r="G82" i="26"/>
  <c r="H79" i="26"/>
  <c r="H82" i="26"/>
  <c r="I79" i="26"/>
  <c r="J79" i="26"/>
  <c r="K79" i="26"/>
  <c r="L79" i="26"/>
  <c r="L82" i="26"/>
  <c r="L93" i="26"/>
  <c r="M79" i="26"/>
  <c r="N79" i="26"/>
  <c r="O79" i="26"/>
  <c r="O82" i="26"/>
  <c r="I29" i="25"/>
  <c r="P79" i="26"/>
  <c r="Q79" i="26"/>
  <c r="E80" i="26"/>
  <c r="F80" i="26"/>
  <c r="G80" i="26"/>
  <c r="H80" i="26"/>
  <c r="I80" i="26"/>
  <c r="J80" i="26"/>
  <c r="K80" i="26"/>
  <c r="L80" i="26"/>
  <c r="M80" i="26"/>
  <c r="M82" i="26"/>
  <c r="M93" i="26"/>
  <c r="N80" i="26"/>
  <c r="O80" i="26"/>
  <c r="P80" i="26"/>
  <c r="Q80" i="26"/>
  <c r="Q82" i="26"/>
  <c r="E81" i="26"/>
  <c r="F81" i="26"/>
  <c r="G81" i="26"/>
  <c r="H81" i="26"/>
  <c r="I81" i="26"/>
  <c r="I82" i="26"/>
  <c r="J81" i="26"/>
  <c r="K81" i="26"/>
  <c r="L81" i="26"/>
  <c r="M81" i="26"/>
  <c r="N81" i="26"/>
  <c r="O81" i="26"/>
  <c r="P81" i="26"/>
  <c r="P82" i="26"/>
  <c r="P93" i="26"/>
  <c r="Q81" i="26"/>
  <c r="G90" i="26"/>
  <c r="K82" i="26"/>
  <c r="K90" i="26"/>
  <c r="E89" i="26"/>
  <c r="F89" i="26"/>
  <c r="G89" i="26"/>
  <c r="H89" i="26"/>
  <c r="I89" i="26"/>
  <c r="L89" i="26"/>
  <c r="M89" i="26"/>
  <c r="N89" i="26"/>
  <c r="P89" i="26"/>
  <c r="Q89" i="26"/>
  <c r="E94" i="26"/>
  <c r="F94" i="26"/>
  <c r="G94" i="26"/>
  <c r="H94" i="26"/>
  <c r="I94" i="26"/>
  <c r="J94" i="26"/>
  <c r="K94" i="26"/>
  <c r="L94" i="26"/>
  <c r="M94" i="26"/>
  <c r="N94" i="26"/>
  <c r="O94" i="26"/>
  <c r="P94" i="26"/>
  <c r="Q94" i="26"/>
  <c r="B70" i="23"/>
  <c r="I70" i="23"/>
  <c r="L70" i="23"/>
  <c r="B71" i="23"/>
  <c r="I71" i="23"/>
  <c r="L71" i="23"/>
  <c r="B72" i="23"/>
  <c r="I72" i="23"/>
  <c r="L72" i="23"/>
  <c r="B73" i="23"/>
  <c r="I73" i="23"/>
  <c r="L73" i="23"/>
  <c r="B74" i="23"/>
  <c r="I74" i="23"/>
  <c r="L74" i="23"/>
  <c r="B75" i="23"/>
  <c r="I75" i="23"/>
  <c r="K75" i="23"/>
  <c r="L75" i="23"/>
  <c r="B76" i="23"/>
  <c r="I76" i="23"/>
  <c r="K76" i="23"/>
  <c r="L76" i="23"/>
  <c r="B77" i="23"/>
  <c r="I77" i="23"/>
  <c r="K77" i="23"/>
  <c r="L77" i="23"/>
  <c r="B78" i="23"/>
  <c r="I78" i="23"/>
  <c r="K78" i="23"/>
  <c r="L78" i="23"/>
  <c r="B79" i="23"/>
  <c r="I79" i="23"/>
  <c r="K79" i="23"/>
  <c r="L79" i="23"/>
  <c r="B80" i="23"/>
  <c r="I80" i="23"/>
  <c r="K80" i="23"/>
  <c r="L80" i="23"/>
  <c r="B81" i="23"/>
  <c r="I81" i="23"/>
  <c r="K81" i="23"/>
  <c r="L81" i="23"/>
  <c r="B82" i="23"/>
  <c r="D82" i="23"/>
  <c r="I82" i="23"/>
  <c r="K82" i="23"/>
  <c r="L82" i="23"/>
  <c r="N82" i="23"/>
  <c r="B83" i="23"/>
  <c r="D83" i="23"/>
  <c r="I83" i="23"/>
  <c r="K83" i="23"/>
  <c r="L83" i="23"/>
  <c r="N83" i="23"/>
  <c r="B84" i="23"/>
  <c r="D84" i="23"/>
  <c r="I84" i="23"/>
  <c r="K84" i="23"/>
  <c r="L84" i="23"/>
  <c r="N84" i="23"/>
  <c r="B85" i="23"/>
  <c r="D85" i="23"/>
  <c r="J85" i="23"/>
  <c r="K85" i="23"/>
  <c r="L85" i="23"/>
  <c r="N85" i="23"/>
  <c r="B86" i="23"/>
  <c r="D86" i="23"/>
  <c r="J86" i="23"/>
  <c r="K86" i="23"/>
  <c r="L86" i="23"/>
  <c r="N86" i="23"/>
  <c r="B87" i="23"/>
  <c r="D87" i="23"/>
  <c r="J87" i="23"/>
  <c r="K87" i="23"/>
  <c r="L87" i="23"/>
  <c r="N87" i="23"/>
  <c r="B88" i="23"/>
  <c r="D88" i="23"/>
  <c r="J88" i="23"/>
  <c r="K88" i="23"/>
  <c r="L88" i="23"/>
  <c r="N88" i="23"/>
  <c r="B89" i="23"/>
  <c r="D89" i="23"/>
  <c r="J89" i="23"/>
  <c r="K89" i="23"/>
  <c r="L89" i="23"/>
  <c r="N89" i="23"/>
  <c r="B90" i="23"/>
  <c r="D90" i="23"/>
  <c r="J90" i="23"/>
  <c r="K90" i="23"/>
  <c r="N90" i="23"/>
  <c r="B91" i="23"/>
  <c r="D91" i="23"/>
  <c r="J91" i="23"/>
  <c r="K91" i="23"/>
  <c r="L91" i="23"/>
  <c r="N91" i="23"/>
  <c r="B92" i="23"/>
  <c r="D92" i="23"/>
  <c r="J92" i="23"/>
  <c r="K92" i="23"/>
  <c r="L92" i="23"/>
  <c r="N92" i="23"/>
  <c r="B93" i="23"/>
  <c r="D93" i="23"/>
  <c r="J93" i="23"/>
  <c r="K93" i="23"/>
  <c r="L93" i="23"/>
  <c r="N93" i="23"/>
  <c r="B94" i="23"/>
  <c r="D94" i="23"/>
  <c r="J94" i="23"/>
  <c r="K94" i="23"/>
  <c r="L94" i="23"/>
  <c r="N94" i="23"/>
  <c r="B95" i="23"/>
  <c r="E95" i="23"/>
  <c r="J95" i="23"/>
  <c r="K95" i="23"/>
  <c r="L95" i="23"/>
  <c r="O95" i="23"/>
  <c r="B96" i="23"/>
  <c r="E96" i="23"/>
  <c r="J96" i="23"/>
  <c r="K96" i="23"/>
  <c r="L96" i="23"/>
  <c r="O96" i="23"/>
  <c r="B97" i="23"/>
  <c r="E97" i="23"/>
  <c r="J97" i="23"/>
  <c r="K97" i="23"/>
  <c r="L97" i="23"/>
  <c r="O97" i="23"/>
  <c r="B98" i="23"/>
  <c r="E98" i="23"/>
  <c r="J98" i="23"/>
  <c r="K98" i="23"/>
  <c r="L98" i="23"/>
  <c r="O98" i="23"/>
  <c r="C99" i="23"/>
  <c r="E99" i="23"/>
  <c r="J99" i="23"/>
  <c r="K99" i="23"/>
  <c r="L99" i="23"/>
  <c r="O99" i="23"/>
  <c r="C100" i="23"/>
  <c r="E100" i="23"/>
  <c r="J100" i="23"/>
  <c r="K100" i="23"/>
  <c r="L100" i="23"/>
  <c r="O100" i="23"/>
  <c r="C101" i="23"/>
  <c r="E101" i="23"/>
  <c r="J101" i="23"/>
  <c r="K101" i="23"/>
  <c r="L101" i="23"/>
  <c r="O101" i="23"/>
  <c r="C102" i="23"/>
  <c r="E102" i="23"/>
  <c r="J102" i="23"/>
  <c r="K102" i="23"/>
  <c r="L102" i="23"/>
  <c r="O102" i="23"/>
  <c r="C103" i="23"/>
  <c r="E103" i="23"/>
  <c r="J103" i="23"/>
  <c r="K103" i="23"/>
  <c r="L103" i="23"/>
  <c r="O103" i="23"/>
  <c r="C104" i="23"/>
  <c r="E104" i="23"/>
  <c r="J104" i="23"/>
  <c r="K104" i="23"/>
  <c r="L104" i="23"/>
  <c r="O104" i="23"/>
  <c r="C105" i="23"/>
  <c r="E105" i="23"/>
  <c r="J105" i="23"/>
  <c r="K105" i="23"/>
  <c r="L105" i="23"/>
  <c r="O105" i="23"/>
  <c r="C106" i="23"/>
  <c r="E106" i="23"/>
  <c r="J106" i="23"/>
  <c r="K106" i="23"/>
  <c r="L106" i="23"/>
  <c r="O106" i="23"/>
  <c r="J107" i="23"/>
  <c r="K107" i="23"/>
  <c r="L107" i="23"/>
  <c r="O107" i="23"/>
  <c r="C108" i="21"/>
  <c r="F108" i="21"/>
  <c r="H108" i="21"/>
  <c r="I108" i="21"/>
  <c r="L108" i="21"/>
  <c r="M108" i="21"/>
  <c r="Q108" i="21"/>
  <c r="R108" i="21"/>
  <c r="C109" i="21"/>
  <c r="F109" i="21"/>
  <c r="H109" i="21"/>
  <c r="I109" i="21"/>
  <c r="L109" i="21"/>
  <c r="M109" i="21"/>
  <c r="Q109" i="21"/>
  <c r="R109" i="21"/>
  <c r="C110" i="21"/>
  <c r="F110" i="21"/>
  <c r="H110" i="21"/>
  <c r="I110" i="21"/>
  <c r="L110" i="21"/>
  <c r="M110" i="21"/>
  <c r="Q110" i="21"/>
  <c r="R110" i="21"/>
  <c r="C111" i="21"/>
  <c r="F111" i="21"/>
  <c r="H111" i="21"/>
  <c r="I111" i="21"/>
  <c r="L111" i="21"/>
  <c r="M111" i="21"/>
  <c r="Q111" i="21"/>
  <c r="R111" i="21"/>
  <c r="C112" i="21"/>
  <c r="F112" i="21"/>
  <c r="H112" i="21"/>
  <c r="I112" i="21"/>
  <c r="L112" i="21"/>
  <c r="M112" i="21"/>
  <c r="Q112" i="21"/>
  <c r="R112" i="21"/>
  <c r="C113" i="21"/>
  <c r="F113" i="21"/>
  <c r="H113" i="21"/>
  <c r="I113" i="21"/>
  <c r="L113" i="21"/>
  <c r="M113" i="21"/>
  <c r="Q113" i="21"/>
  <c r="R113" i="21"/>
  <c r="C114" i="21"/>
  <c r="F114" i="21"/>
  <c r="H114" i="21"/>
  <c r="I114" i="21"/>
  <c r="L114" i="21"/>
  <c r="M114" i="21"/>
  <c r="Q114" i="21"/>
  <c r="R114" i="21"/>
  <c r="C115" i="21"/>
  <c r="F115" i="21"/>
  <c r="H115" i="21"/>
  <c r="I115" i="21"/>
  <c r="L115" i="21"/>
  <c r="M115" i="21"/>
  <c r="Q115" i="21"/>
  <c r="R115" i="21"/>
  <c r="C116" i="21"/>
  <c r="F116" i="21"/>
  <c r="H116" i="21"/>
  <c r="I116" i="21"/>
  <c r="L116" i="21"/>
  <c r="M116" i="21"/>
  <c r="Q116" i="21"/>
  <c r="R116" i="21"/>
  <c r="C117" i="21"/>
  <c r="F117" i="21"/>
  <c r="H117" i="21"/>
  <c r="I117" i="21"/>
  <c r="L117" i="21"/>
  <c r="M117" i="21"/>
  <c r="Q117" i="21"/>
  <c r="R117" i="21"/>
  <c r="C118" i="21"/>
  <c r="F118" i="21"/>
  <c r="H118" i="21"/>
  <c r="I118" i="21"/>
  <c r="L118" i="21"/>
  <c r="M118" i="21"/>
  <c r="Q118" i="21"/>
  <c r="R118" i="21"/>
  <c r="C119" i="21"/>
  <c r="F119" i="21"/>
  <c r="H119" i="21"/>
  <c r="I119" i="21"/>
  <c r="L119" i="21"/>
  <c r="M119" i="21"/>
  <c r="Q119" i="21"/>
  <c r="R119" i="21"/>
  <c r="C120" i="21"/>
  <c r="F120" i="21"/>
  <c r="H120" i="21"/>
  <c r="I120" i="21"/>
  <c r="L120" i="21"/>
  <c r="M120" i="21"/>
  <c r="Q120" i="21"/>
  <c r="R120" i="21"/>
  <c r="C121" i="21"/>
  <c r="F121" i="21"/>
  <c r="H121" i="21"/>
  <c r="I121" i="21"/>
  <c r="L121" i="21"/>
  <c r="M121" i="21"/>
  <c r="Q121" i="21"/>
  <c r="R121" i="21"/>
  <c r="C122" i="21"/>
  <c r="F122" i="21"/>
  <c r="H122" i="21"/>
  <c r="I122" i="21"/>
  <c r="L122" i="21"/>
  <c r="M122" i="21"/>
  <c r="Q122" i="21"/>
  <c r="R122" i="21"/>
  <c r="C123" i="21"/>
  <c r="H123" i="21"/>
  <c r="I123" i="21"/>
  <c r="L123" i="21"/>
  <c r="Q123" i="21"/>
  <c r="R123" i="21"/>
  <c r="C124" i="21"/>
  <c r="H124" i="21"/>
  <c r="I124" i="21"/>
  <c r="L124" i="21"/>
  <c r="Q124" i="21"/>
  <c r="R124" i="21"/>
  <c r="C125" i="21"/>
  <c r="G125" i="21"/>
  <c r="H125" i="21"/>
  <c r="I125" i="21"/>
  <c r="L125" i="21"/>
  <c r="N125" i="21"/>
  <c r="Q125" i="21"/>
  <c r="R125" i="21"/>
  <c r="C126" i="21"/>
  <c r="G126" i="21"/>
  <c r="H126" i="21"/>
  <c r="I126" i="21"/>
  <c r="L126" i="21"/>
  <c r="N126" i="21"/>
  <c r="Q126" i="21"/>
  <c r="R126" i="21"/>
  <c r="C127" i="21"/>
  <c r="G127" i="21"/>
  <c r="H127" i="21"/>
  <c r="I127" i="21"/>
  <c r="L127" i="21"/>
  <c r="N127" i="21"/>
  <c r="Q127" i="21"/>
  <c r="R127" i="21"/>
  <c r="C128" i="21"/>
  <c r="G128" i="21"/>
  <c r="H128" i="21"/>
  <c r="I128" i="21"/>
  <c r="L128" i="21"/>
  <c r="N128" i="21"/>
  <c r="Q128" i="21"/>
  <c r="S128" i="21"/>
  <c r="C129" i="21"/>
  <c r="G129" i="21"/>
  <c r="H129" i="21"/>
  <c r="I129" i="21"/>
  <c r="L129" i="21"/>
  <c r="N129" i="21"/>
  <c r="Q129" i="21"/>
  <c r="S129" i="21"/>
  <c r="T129" i="21"/>
  <c r="C130" i="21"/>
  <c r="G130" i="21"/>
  <c r="H130" i="21"/>
  <c r="I130" i="21"/>
  <c r="L130" i="21"/>
  <c r="N130" i="21"/>
  <c r="Q130" i="21"/>
  <c r="S130" i="21"/>
  <c r="T130" i="21"/>
  <c r="C131" i="21"/>
  <c r="G131" i="21"/>
  <c r="H131" i="21"/>
  <c r="I131" i="21"/>
  <c r="L131" i="21"/>
  <c r="N131" i="21"/>
  <c r="Q131" i="21"/>
  <c r="T131" i="21"/>
  <c r="D132" i="21"/>
  <c r="G132" i="21"/>
  <c r="H132" i="21"/>
  <c r="I132" i="21"/>
  <c r="L132" i="21"/>
  <c r="N132" i="21"/>
  <c r="Q132" i="21"/>
  <c r="T132" i="21"/>
  <c r="D133" i="21"/>
  <c r="G133" i="21"/>
  <c r="H133" i="21"/>
  <c r="I133" i="21"/>
  <c r="L133" i="21"/>
  <c r="N133" i="21"/>
  <c r="Q133" i="21"/>
  <c r="T133" i="21"/>
  <c r="D134" i="21"/>
  <c r="G134" i="21"/>
  <c r="H134" i="21"/>
  <c r="I134" i="21"/>
  <c r="L134" i="21"/>
  <c r="N134" i="21"/>
  <c r="Q134" i="21"/>
  <c r="T134" i="21"/>
  <c r="D135" i="21"/>
  <c r="G135" i="21"/>
  <c r="H135" i="21"/>
  <c r="I135" i="21"/>
  <c r="L135" i="21"/>
  <c r="N135" i="21"/>
  <c r="Q135" i="21"/>
  <c r="T135" i="21"/>
  <c r="D136" i="21"/>
  <c r="G136" i="21"/>
  <c r="H136" i="21"/>
  <c r="I136" i="21"/>
  <c r="L136" i="21"/>
  <c r="N136" i="21"/>
  <c r="Q136" i="21"/>
  <c r="T136" i="21"/>
  <c r="E137" i="21"/>
  <c r="G137" i="21"/>
  <c r="H137" i="21"/>
  <c r="I137" i="21"/>
  <c r="L137" i="21"/>
  <c r="N137" i="21"/>
  <c r="Q137" i="21"/>
  <c r="T137" i="21"/>
  <c r="E138" i="21"/>
  <c r="G138" i="21"/>
  <c r="H138" i="21"/>
  <c r="I138" i="21"/>
  <c r="L138" i="21"/>
  <c r="N138" i="21"/>
  <c r="Q138" i="21"/>
  <c r="T138" i="21"/>
  <c r="E139" i="21"/>
  <c r="G139" i="21"/>
  <c r="H139" i="21"/>
  <c r="I139" i="21"/>
  <c r="L139" i="21"/>
  <c r="N139" i="21"/>
  <c r="Q139" i="21"/>
  <c r="T139" i="21"/>
  <c r="E140" i="21"/>
  <c r="G140" i="21"/>
  <c r="H140" i="21"/>
  <c r="I140" i="21"/>
  <c r="L140" i="21"/>
  <c r="N140" i="21"/>
  <c r="Q140" i="21"/>
  <c r="T140" i="21"/>
  <c r="E141" i="21"/>
  <c r="G141" i="21"/>
  <c r="H141" i="21"/>
  <c r="I141" i="21"/>
  <c r="L141" i="21"/>
  <c r="N141" i="21"/>
  <c r="Q141" i="21"/>
  <c r="T141" i="21"/>
  <c r="E142" i="21"/>
  <c r="G142" i="21"/>
  <c r="H142" i="21"/>
  <c r="I142" i="21"/>
  <c r="L142" i="21"/>
  <c r="N142" i="21"/>
  <c r="Q142" i="21"/>
  <c r="T142" i="21"/>
  <c r="E143" i="21"/>
  <c r="G143" i="21"/>
  <c r="H143" i="21"/>
  <c r="I143" i="21"/>
  <c r="L143" i="21"/>
  <c r="N143" i="21"/>
  <c r="Q143" i="21"/>
  <c r="T143" i="21"/>
  <c r="E144" i="21"/>
  <c r="G144" i="21"/>
  <c r="H144" i="21"/>
  <c r="I144" i="21"/>
  <c r="L144" i="21"/>
  <c r="N144" i="21"/>
  <c r="Q144" i="21"/>
  <c r="T144" i="21"/>
  <c r="E145" i="21"/>
  <c r="H145" i="21"/>
  <c r="I145" i="21"/>
  <c r="L145" i="21"/>
  <c r="Q145" i="21"/>
  <c r="T145" i="21"/>
  <c r="C87" i="20"/>
  <c r="L87" i="20"/>
  <c r="M87" i="20"/>
  <c r="C88" i="20"/>
  <c r="L88" i="20"/>
  <c r="M88" i="20"/>
  <c r="C89" i="20"/>
  <c r="L89" i="20"/>
  <c r="M89" i="20"/>
  <c r="C90" i="20"/>
  <c r="L90" i="20"/>
  <c r="M90" i="20"/>
  <c r="C91" i="20"/>
  <c r="L91" i="20"/>
  <c r="M91" i="20"/>
  <c r="C92" i="20"/>
  <c r="L92" i="20"/>
  <c r="M92" i="20"/>
  <c r="C93" i="20"/>
  <c r="L93" i="20"/>
  <c r="M93" i="20"/>
  <c r="C94" i="20"/>
  <c r="L94" i="20"/>
  <c r="M94" i="20"/>
  <c r="C95" i="20"/>
  <c r="L95" i="20"/>
  <c r="E95" i="20"/>
  <c r="M95" i="20"/>
  <c r="C96" i="20"/>
  <c r="L96" i="20"/>
  <c r="E96" i="20"/>
  <c r="M96" i="20"/>
  <c r="C97" i="20"/>
  <c r="L97" i="20"/>
  <c r="E97" i="20"/>
  <c r="M97" i="20"/>
  <c r="C98" i="20"/>
  <c r="L98" i="20"/>
  <c r="E98" i="20"/>
  <c r="M98" i="20"/>
  <c r="C99" i="20"/>
  <c r="L99" i="20"/>
  <c r="E99" i="20"/>
  <c r="M99" i="20"/>
  <c r="C100" i="20"/>
  <c r="L100" i="20"/>
  <c r="E100" i="20"/>
  <c r="M100" i="20"/>
  <c r="C101" i="20"/>
  <c r="L101" i="20"/>
  <c r="E101" i="20"/>
  <c r="M101" i="20"/>
  <c r="C102" i="20"/>
  <c r="L102" i="20"/>
  <c r="E102" i="20"/>
  <c r="M102" i="20"/>
  <c r="C103" i="20"/>
  <c r="L103" i="20"/>
  <c r="E103" i="20"/>
  <c r="M103" i="20"/>
  <c r="C104" i="20"/>
  <c r="L104" i="20"/>
  <c r="E104" i="20"/>
  <c r="M104" i="20"/>
  <c r="C105" i="20"/>
  <c r="L105" i="20"/>
  <c r="D105" i="20"/>
  <c r="F105" i="20"/>
  <c r="M105" i="20"/>
  <c r="C106" i="20"/>
  <c r="L106" i="20"/>
  <c r="D106" i="20"/>
  <c r="F106" i="20"/>
  <c r="M106" i="20"/>
  <c r="C107" i="20"/>
  <c r="L107" i="20"/>
  <c r="D107" i="20"/>
  <c r="F107" i="20"/>
  <c r="I107" i="20"/>
  <c r="M107" i="20"/>
  <c r="C108" i="20"/>
  <c r="L108" i="20"/>
  <c r="D108" i="20"/>
  <c r="F108" i="20"/>
  <c r="I108" i="20"/>
  <c r="M108" i="20"/>
  <c r="C109" i="20"/>
  <c r="L109" i="20"/>
  <c r="D109" i="20"/>
  <c r="F109" i="20"/>
  <c r="I109" i="20"/>
  <c r="M109" i="20"/>
  <c r="C110" i="20"/>
  <c r="L110" i="20"/>
  <c r="D110" i="20"/>
  <c r="F110" i="20"/>
  <c r="I110" i="20"/>
  <c r="M110" i="20"/>
  <c r="C111" i="20"/>
  <c r="L111" i="20"/>
  <c r="D111" i="20"/>
  <c r="F111" i="20"/>
  <c r="I111" i="20"/>
  <c r="M111" i="20"/>
  <c r="C112" i="20"/>
  <c r="L112" i="20"/>
  <c r="D112" i="20"/>
  <c r="F112" i="20"/>
  <c r="I112" i="20"/>
  <c r="M112" i="20"/>
  <c r="C113" i="20"/>
  <c r="L113" i="20"/>
  <c r="D113" i="20"/>
  <c r="F113" i="20"/>
  <c r="I113" i="20"/>
  <c r="M113" i="20"/>
  <c r="C114" i="20"/>
  <c r="L114" i="20"/>
  <c r="D114" i="20"/>
  <c r="F114" i="20"/>
  <c r="I114" i="20"/>
  <c r="M114" i="20"/>
  <c r="C115" i="20"/>
  <c r="L115" i="20"/>
  <c r="D115" i="20"/>
  <c r="F115" i="20"/>
  <c r="I115" i="20"/>
  <c r="M115" i="20"/>
  <c r="C116" i="20"/>
  <c r="L116" i="20"/>
  <c r="D116" i="20"/>
  <c r="F116" i="20"/>
  <c r="I116" i="20"/>
  <c r="M116" i="20"/>
  <c r="C117" i="20"/>
  <c r="L117" i="20"/>
  <c r="D117" i="20"/>
  <c r="F117" i="20"/>
  <c r="I117" i="20"/>
  <c r="M117" i="20"/>
  <c r="C118" i="20"/>
  <c r="L118" i="20"/>
  <c r="D118" i="20"/>
  <c r="F118" i="20"/>
  <c r="I118" i="20"/>
  <c r="M118" i="20"/>
  <c r="C119" i="20"/>
  <c r="L119" i="20"/>
  <c r="D119" i="20"/>
  <c r="F119" i="20"/>
  <c r="I119" i="20"/>
  <c r="M119" i="20"/>
  <c r="C120" i="20"/>
  <c r="L120" i="20"/>
  <c r="D120" i="20"/>
  <c r="F120" i="20"/>
  <c r="I120" i="20"/>
  <c r="M120" i="20"/>
  <c r="C121" i="20"/>
  <c r="L121" i="20"/>
  <c r="D121" i="20"/>
  <c r="F121" i="20"/>
  <c r="I121" i="20"/>
  <c r="M121" i="20"/>
  <c r="C122" i="20"/>
  <c r="L122" i="20"/>
  <c r="D122" i="20"/>
  <c r="F122" i="20"/>
  <c r="I122" i="20"/>
  <c r="M122" i="20"/>
  <c r="C123" i="20"/>
  <c r="L123" i="20"/>
  <c r="D123" i="20"/>
  <c r="F123" i="20"/>
  <c r="I123" i="20"/>
  <c r="M123" i="20"/>
  <c r="C124" i="20"/>
  <c r="L124" i="20"/>
  <c r="B93" i="19"/>
  <c r="D93" i="19"/>
  <c r="A94" i="19"/>
  <c r="B94" i="19"/>
  <c r="D94" i="19"/>
  <c r="A95" i="19"/>
  <c r="D95" i="19"/>
  <c r="A96" i="19"/>
  <c r="B96" i="19"/>
  <c r="D96" i="19"/>
  <c r="A97" i="19"/>
  <c r="B97" i="19"/>
  <c r="D97" i="19"/>
  <c r="A98" i="19"/>
  <c r="B98" i="19"/>
  <c r="D98" i="19"/>
  <c r="A99" i="19"/>
  <c r="B99" i="19"/>
  <c r="D99" i="19"/>
  <c r="A100" i="19"/>
  <c r="B100" i="19"/>
  <c r="D100" i="19"/>
  <c r="A101" i="19"/>
  <c r="B101" i="19"/>
  <c r="D101" i="19"/>
  <c r="A102" i="19"/>
  <c r="B102" i="19"/>
  <c r="D102" i="19"/>
  <c r="A103" i="19"/>
  <c r="B103" i="19"/>
  <c r="D103" i="19"/>
  <c r="A104" i="19"/>
  <c r="B104" i="19"/>
  <c r="D104" i="19"/>
  <c r="A105" i="19"/>
  <c r="B105" i="19"/>
  <c r="D105" i="19"/>
  <c r="A106" i="19"/>
  <c r="B106" i="19"/>
  <c r="D106" i="19"/>
  <c r="A107" i="19"/>
  <c r="B107" i="19"/>
  <c r="D107" i="19"/>
  <c r="A108" i="19"/>
  <c r="B108" i="19"/>
  <c r="D108" i="19"/>
  <c r="A109" i="19"/>
  <c r="B109" i="19"/>
  <c r="D109" i="19"/>
  <c r="B110" i="19"/>
  <c r="D110" i="19"/>
  <c r="A111" i="19"/>
  <c r="C111" i="19"/>
  <c r="D111" i="19"/>
  <c r="C112" i="19"/>
  <c r="D112" i="19"/>
  <c r="A113" i="19"/>
  <c r="C113" i="19"/>
  <c r="E113" i="19"/>
  <c r="A114" i="19"/>
  <c r="C114" i="19"/>
  <c r="E114" i="19"/>
  <c r="A115" i="19"/>
  <c r="C115" i="19"/>
  <c r="E115" i="19"/>
  <c r="A116" i="19"/>
  <c r="C116" i="19"/>
  <c r="E116" i="19"/>
  <c r="A117" i="19"/>
  <c r="C117" i="19"/>
  <c r="E117" i="19"/>
  <c r="A118" i="19"/>
  <c r="C118" i="19"/>
  <c r="E118" i="19"/>
  <c r="C119" i="19"/>
  <c r="E119" i="19"/>
  <c r="A120" i="19"/>
  <c r="C120" i="19"/>
  <c r="E120" i="19"/>
  <c r="A121" i="19"/>
  <c r="C121" i="19"/>
  <c r="E121" i="19"/>
  <c r="A122" i="19"/>
  <c r="C122" i="19"/>
  <c r="E122" i="19"/>
  <c r="A123" i="19"/>
  <c r="C123" i="19"/>
  <c r="E123" i="19"/>
  <c r="A124" i="19"/>
  <c r="C124" i="19"/>
  <c r="E124" i="19"/>
  <c r="A125" i="19"/>
  <c r="C125" i="19"/>
  <c r="E125" i="19"/>
  <c r="A126" i="19"/>
  <c r="C126" i="19"/>
  <c r="E126" i="19"/>
  <c r="A127" i="19"/>
  <c r="C127" i="19"/>
  <c r="E127" i="19"/>
  <c r="A128" i="19"/>
  <c r="C128" i="19"/>
  <c r="E128" i="19"/>
  <c r="A129" i="19"/>
  <c r="C129" i="19"/>
  <c r="E129" i="19"/>
  <c r="A130" i="19"/>
  <c r="C130" i="19"/>
  <c r="E130" i="19"/>
  <c r="F11" i="12"/>
  <c r="G11" i="12"/>
  <c r="H11" i="12"/>
  <c r="F12" i="12"/>
  <c r="G12" i="12"/>
  <c r="H12" i="12"/>
  <c r="F13" i="12"/>
  <c r="G13" i="12"/>
  <c r="H13" i="12"/>
  <c r="F14" i="12"/>
  <c r="G14" i="12"/>
  <c r="H14" i="12"/>
  <c r="F15" i="12"/>
  <c r="G15" i="12"/>
  <c r="H15" i="12"/>
  <c r="F16" i="12"/>
  <c r="G16" i="12"/>
  <c r="H16" i="12"/>
  <c r="F17" i="12"/>
  <c r="G17" i="12"/>
  <c r="H17" i="12"/>
  <c r="F18" i="12"/>
  <c r="G18" i="12"/>
  <c r="H18" i="12"/>
  <c r="F19" i="12"/>
  <c r="G19" i="12"/>
  <c r="H19" i="12"/>
  <c r="F20" i="12"/>
  <c r="G20" i="12"/>
  <c r="H20" i="12"/>
  <c r="F21" i="12"/>
  <c r="G21" i="12"/>
  <c r="H21" i="12"/>
  <c r="F22" i="12"/>
  <c r="G22" i="12"/>
  <c r="H22" i="12"/>
  <c r="F23" i="12"/>
  <c r="G23" i="12"/>
  <c r="H23" i="12"/>
  <c r="F24" i="12"/>
  <c r="G24" i="12"/>
  <c r="H24" i="12"/>
  <c r="F25" i="12"/>
  <c r="G25" i="12"/>
  <c r="H25" i="12"/>
  <c r="G26" i="12"/>
  <c r="H26" i="12"/>
  <c r="F27" i="12"/>
  <c r="G27" i="12"/>
  <c r="H27" i="12"/>
  <c r="F28" i="12"/>
  <c r="G28" i="12"/>
  <c r="H28" i="12"/>
  <c r="F29" i="12"/>
  <c r="G29" i="12"/>
  <c r="H29" i="12"/>
  <c r="F30" i="12"/>
  <c r="G30" i="12"/>
  <c r="H30" i="12"/>
  <c r="F31" i="12"/>
  <c r="G31" i="12"/>
  <c r="H31" i="12"/>
  <c r="F32" i="12"/>
  <c r="G32" i="12"/>
  <c r="H32" i="12"/>
  <c r="F33" i="12"/>
  <c r="G33" i="12"/>
  <c r="H33" i="12"/>
  <c r="F34" i="12"/>
  <c r="G34" i="12"/>
  <c r="H34" i="12"/>
  <c r="F35" i="12"/>
  <c r="G35" i="12"/>
  <c r="H35" i="12"/>
  <c r="F36" i="12"/>
  <c r="G36" i="12"/>
  <c r="H36" i="12"/>
  <c r="F37" i="12"/>
  <c r="G37" i="12"/>
  <c r="H37" i="12"/>
  <c r="F38" i="12"/>
  <c r="G38" i="12"/>
  <c r="H38" i="12"/>
  <c r="F39" i="12"/>
  <c r="G39" i="12"/>
  <c r="H39" i="12"/>
  <c r="F40" i="12"/>
  <c r="G40" i="12"/>
  <c r="H40" i="12"/>
  <c r="F41" i="12"/>
  <c r="G41" i="12"/>
  <c r="H41" i="12"/>
  <c r="F42" i="12"/>
  <c r="G42" i="12"/>
  <c r="H42" i="12"/>
  <c r="F43" i="12"/>
  <c r="G43" i="12"/>
  <c r="H43" i="12"/>
  <c r="F44" i="12"/>
  <c r="G44" i="12"/>
  <c r="H44" i="12"/>
  <c r="F45" i="12"/>
  <c r="G45" i="12"/>
  <c r="H45" i="12"/>
  <c r="F46" i="12"/>
  <c r="G46" i="12"/>
  <c r="H46" i="12"/>
  <c r="F47" i="12"/>
  <c r="G47" i="12"/>
  <c r="H47" i="12"/>
  <c r="F48" i="12"/>
  <c r="G48" i="12"/>
  <c r="H48" i="12"/>
  <c r="F49" i="12"/>
  <c r="G49" i="12"/>
  <c r="H49" i="12"/>
  <c r="F50" i="12"/>
  <c r="G50" i="12"/>
  <c r="H50" i="12"/>
  <c r="F51" i="12"/>
  <c r="G51" i="12"/>
  <c r="H51" i="12"/>
  <c r="F52" i="12"/>
  <c r="G52" i="12"/>
  <c r="H52" i="12"/>
  <c r="F53" i="12"/>
  <c r="G53" i="12"/>
  <c r="H53" i="12"/>
  <c r="F54" i="12"/>
  <c r="G54" i="12"/>
  <c r="H54" i="12"/>
  <c r="F55" i="12"/>
  <c r="G55" i="12"/>
  <c r="H55" i="12"/>
  <c r="F56" i="12"/>
  <c r="G56" i="12"/>
  <c r="H56" i="12"/>
  <c r="F58" i="12"/>
  <c r="G58" i="12"/>
  <c r="H58" i="12"/>
  <c r="F59" i="12"/>
  <c r="G59" i="12"/>
  <c r="H59" i="12"/>
  <c r="F60" i="12"/>
  <c r="G60" i="12"/>
  <c r="H60" i="12"/>
  <c r="F61" i="12"/>
  <c r="G61" i="12"/>
  <c r="H61" i="12"/>
  <c r="D33" i="11"/>
  <c r="J33" i="11"/>
  <c r="I33" i="11"/>
  <c r="K33" i="11"/>
  <c r="D34" i="11"/>
  <c r="J34" i="11"/>
  <c r="I34" i="11"/>
  <c r="K34" i="11"/>
  <c r="D35" i="11"/>
  <c r="J71" i="11"/>
  <c r="I35" i="11"/>
  <c r="K35" i="11"/>
  <c r="D36" i="11"/>
  <c r="J36" i="11"/>
  <c r="I36" i="11"/>
  <c r="K36" i="11"/>
  <c r="D37" i="11"/>
  <c r="J37" i="11"/>
  <c r="I37" i="11"/>
  <c r="K37" i="11"/>
  <c r="D38" i="11"/>
  <c r="J38" i="11"/>
  <c r="I38" i="11"/>
  <c r="K38" i="11"/>
  <c r="I39" i="11"/>
  <c r="J39" i="11"/>
  <c r="K39" i="11"/>
  <c r="I40" i="11"/>
  <c r="J40" i="11"/>
  <c r="K40" i="11"/>
  <c r="I41" i="11"/>
  <c r="K41" i="11"/>
  <c r="I42" i="11"/>
  <c r="K42" i="11"/>
  <c r="I43" i="11"/>
  <c r="J43" i="11"/>
  <c r="K43" i="11"/>
  <c r="I44" i="11"/>
  <c r="J44" i="11"/>
  <c r="K44" i="11"/>
  <c r="I45" i="11"/>
  <c r="K45" i="11"/>
  <c r="I46" i="11"/>
  <c r="K46" i="11"/>
  <c r="I47" i="11"/>
  <c r="J47" i="11"/>
  <c r="K47" i="11"/>
  <c r="I48" i="11"/>
  <c r="J48" i="11"/>
  <c r="K48" i="11"/>
  <c r="I49" i="11"/>
  <c r="K49" i="11"/>
  <c r="I50" i="11"/>
  <c r="K50" i="11"/>
  <c r="I51" i="11"/>
  <c r="J51" i="11"/>
  <c r="K51" i="11"/>
  <c r="I52" i="11"/>
  <c r="J52" i="11"/>
  <c r="K52" i="11"/>
  <c r="I53" i="11"/>
  <c r="K53" i="11"/>
  <c r="I54" i="11"/>
  <c r="K54" i="11"/>
  <c r="I56" i="11"/>
  <c r="J56" i="11"/>
  <c r="K56" i="11"/>
  <c r="I57" i="11"/>
  <c r="J57" i="11"/>
  <c r="K57" i="11"/>
  <c r="I58" i="11"/>
  <c r="J58" i="11"/>
  <c r="K58" i="11"/>
  <c r="I59" i="11"/>
  <c r="J59" i="11"/>
  <c r="K59" i="11"/>
  <c r="I61" i="11"/>
  <c r="J61" i="11"/>
  <c r="K61" i="11"/>
  <c r="I62" i="11"/>
  <c r="J62" i="11"/>
  <c r="K62" i="11"/>
  <c r="L28" i="10"/>
  <c r="H29" i="10"/>
  <c r="L29" i="10"/>
  <c r="H30" i="10"/>
  <c r="L30" i="10"/>
  <c r="H31" i="10"/>
  <c r="L31" i="10"/>
  <c r="H32" i="10"/>
  <c r="L32" i="10"/>
  <c r="H33" i="10"/>
  <c r="L33" i="10"/>
  <c r="H34" i="10"/>
  <c r="L34" i="10"/>
  <c r="H35" i="10"/>
  <c r="J35" i="10"/>
  <c r="K35" i="10"/>
  <c r="L35" i="10"/>
  <c r="H36" i="10"/>
  <c r="J36" i="10"/>
  <c r="K36" i="10"/>
  <c r="L36" i="10"/>
  <c r="H37" i="10"/>
  <c r="J37" i="10"/>
  <c r="K37" i="10"/>
  <c r="L37" i="10"/>
  <c r="H38" i="10"/>
  <c r="J38" i="10"/>
  <c r="K38" i="10"/>
  <c r="L38" i="10"/>
  <c r="H39" i="10"/>
  <c r="J39" i="10"/>
  <c r="K39" i="10"/>
  <c r="L39" i="10"/>
  <c r="H40" i="10"/>
  <c r="J40" i="10"/>
  <c r="K40" i="10"/>
  <c r="L40" i="10"/>
  <c r="H41" i="10"/>
  <c r="J41" i="10"/>
  <c r="K41" i="10"/>
  <c r="L41" i="10"/>
  <c r="H42" i="10"/>
  <c r="J42" i="10"/>
  <c r="K42" i="10"/>
  <c r="L42" i="10"/>
  <c r="H43" i="10"/>
  <c r="J43" i="10"/>
  <c r="K43" i="10"/>
  <c r="L43" i="10"/>
  <c r="H44" i="10"/>
  <c r="J44" i="10"/>
  <c r="K44" i="10"/>
  <c r="L44" i="10"/>
  <c r="H45" i="10"/>
  <c r="J45" i="10"/>
  <c r="K45" i="10"/>
  <c r="L45" i="10"/>
  <c r="H46" i="10"/>
  <c r="J46" i="10"/>
  <c r="K46" i="10"/>
  <c r="L46" i="10"/>
  <c r="H47" i="10"/>
  <c r="J47" i="10"/>
  <c r="K47" i="10"/>
  <c r="L47" i="10"/>
  <c r="H48" i="10"/>
  <c r="J48" i="10"/>
  <c r="K48" i="10"/>
  <c r="L48" i="10"/>
  <c r="H49" i="10"/>
  <c r="J49" i="10"/>
  <c r="K49" i="10"/>
  <c r="L49" i="10"/>
  <c r="H50" i="10"/>
  <c r="J50" i="10"/>
  <c r="K50" i="10"/>
  <c r="L50" i="10"/>
  <c r="H51" i="10"/>
  <c r="J51" i="10"/>
  <c r="K51" i="10"/>
  <c r="L51" i="10"/>
  <c r="H52" i="10"/>
  <c r="J52" i="10"/>
  <c r="K52" i="10"/>
  <c r="L52" i="10"/>
  <c r="H53" i="10"/>
  <c r="J53" i="10"/>
  <c r="K53" i="10"/>
  <c r="L53" i="10"/>
  <c r="H54" i="10"/>
  <c r="J54" i="10"/>
  <c r="K54" i="10"/>
  <c r="L54" i="10"/>
  <c r="H55" i="10"/>
  <c r="J55" i="10"/>
  <c r="K55" i="10"/>
  <c r="L55" i="10"/>
  <c r="N13" i="9"/>
  <c r="N14" i="9"/>
  <c r="N15" i="9"/>
  <c r="N16" i="9"/>
  <c r="N17" i="9"/>
  <c r="N18" i="9"/>
  <c r="N19" i="9"/>
  <c r="N20" i="9"/>
  <c r="N21" i="9"/>
  <c r="N22" i="9"/>
  <c r="N23" i="9"/>
  <c r="N24" i="9"/>
  <c r="N25" i="9"/>
  <c r="N26" i="9"/>
  <c r="O26" i="9"/>
  <c r="R26" i="9"/>
  <c r="N27" i="9"/>
  <c r="O27" i="9"/>
  <c r="R27" i="9"/>
  <c r="N28" i="9"/>
  <c r="O28" i="9"/>
  <c r="R28" i="9"/>
  <c r="N29" i="9"/>
  <c r="O29" i="9"/>
  <c r="R29" i="9"/>
  <c r="N30" i="9"/>
  <c r="O30" i="9"/>
  <c r="R30" i="9"/>
  <c r="N31" i="9"/>
  <c r="O31" i="9"/>
  <c r="R31" i="9"/>
  <c r="N32" i="9"/>
  <c r="O32" i="9"/>
  <c r="R32" i="9"/>
  <c r="N33" i="9"/>
  <c r="O33" i="9"/>
  <c r="Q33" i="9"/>
  <c r="R33" i="9"/>
  <c r="N34" i="9"/>
  <c r="O34" i="9"/>
  <c r="Q34" i="9"/>
  <c r="R34" i="9"/>
  <c r="N35" i="9"/>
  <c r="O35" i="9"/>
  <c r="Q35" i="9"/>
  <c r="R35" i="9"/>
  <c r="N36" i="9"/>
  <c r="O36" i="9"/>
  <c r="Q36" i="9"/>
  <c r="R36" i="9"/>
  <c r="N37" i="9"/>
  <c r="O37" i="9"/>
  <c r="Q37" i="9"/>
  <c r="R37" i="9"/>
  <c r="N38" i="9"/>
  <c r="O38" i="9"/>
  <c r="Q38" i="9"/>
  <c r="R38" i="9"/>
  <c r="N39" i="9"/>
  <c r="O39" i="9"/>
  <c r="Q39" i="9"/>
  <c r="R39" i="9"/>
  <c r="N40" i="9"/>
  <c r="O40" i="9"/>
  <c r="Q40" i="9"/>
  <c r="R40" i="9"/>
  <c r="N41" i="9"/>
  <c r="O41" i="9"/>
  <c r="Q41" i="9"/>
  <c r="R41" i="9"/>
  <c r="N42" i="9"/>
  <c r="O42" i="9"/>
  <c r="Q42" i="9"/>
  <c r="R42" i="9"/>
  <c r="N43" i="9"/>
  <c r="O43" i="9"/>
  <c r="Q43" i="9"/>
  <c r="R43" i="9"/>
  <c r="N44" i="9"/>
  <c r="O44" i="9"/>
  <c r="Q44" i="9"/>
  <c r="R44" i="9"/>
  <c r="N45" i="9"/>
  <c r="O45" i="9"/>
  <c r="Q45" i="9"/>
  <c r="R45" i="9"/>
  <c r="N46" i="9"/>
  <c r="O46" i="9"/>
  <c r="Q46" i="9"/>
  <c r="R46" i="9"/>
  <c r="N47" i="9"/>
  <c r="O47" i="9"/>
  <c r="Q47" i="9"/>
  <c r="R47" i="9"/>
  <c r="O48" i="9"/>
  <c r="Q48" i="9"/>
  <c r="R48" i="9"/>
  <c r="N49" i="9"/>
  <c r="O49" i="9"/>
  <c r="Q49" i="9"/>
  <c r="R49" i="9"/>
  <c r="N50" i="9"/>
  <c r="O50" i="9"/>
  <c r="Q50" i="9"/>
  <c r="R50" i="9"/>
  <c r="N51" i="9"/>
  <c r="O51" i="9"/>
  <c r="Q51" i="9"/>
  <c r="R51" i="9"/>
  <c r="N52" i="9"/>
  <c r="O52" i="9"/>
  <c r="Q52" i="9"/>
  <c r="R52" i="9"/>
  <c r="Q53" i="9"/>
  <c r="R53" i="9"/>
  <c r="N54" i="9"/>
  <c r="O54" i="9"/>
  <c r="Q54" i="9"/>
  <c r="R54" i="9"/>
  <c r="N55" i="9"/>
  <c r="O55" i="9"/>
  <c r="Q55" i="9"/>
  <c r="R55" i="9"/>
  <c r="N56" i="9"/>
  <c r="O56" i="9"/>
  <c r="Q56" i="9"/>
  <c r="R56" i="9"/>
  <c r="N57" i="9"/>
  <c r="O57" i="9"/>
  <c r="Q57" i="9"/>
  <c r="R57" i="9"/>
  <c r="N58" i="9"/>
  <c r="O58" i="9"/>
  <c r="Q58" i="9"/>
  <c r="R58" i="9"/>
  <c r="N59" i="9"/>
  <c r="O59" i="9"/>
  <c r="Q59" i="9"/>
  <c r="R59" i="9"/>
  <c r="N60" i="9"/>
  <c r="O60" i="9"/>
  <c r="Q60" i="9"/>
  <c r="R60" i="9"/>
  <c r="N61" i="9"/>
  <c r="O61" i="9"/>
  <c r="Q61" i="9"/>
  <c r="R61" i="9"/>
  <c r="N62" i="9"/>
  <c r="O62" i="9"/>
  <c r="Q62" i="9"/>
  <c r="R62" i="9"/>
  <c r="O63" i="9"/>
  <c r="Q63" i="9"/>
  <c r="R63" i="9"/>
  <c r="O64" i="9"/>
  <c r="Q64" i="9"/>
  <c r="R64" i="9"/>
  <c r="J6" i="8"/>
  <c r="L6" i="8"/>
  <c r="J7" i="8"/>
  <c r="L7" i="8"/>
  <c r="J8" i="8"/>
  <c r="L8" i="8"/>
  <c r="J9" i="8"/>
  <c r="L9" i="8"/>
  <c r="J10" i="8"/>
  <c r="L10" i="8"/>
  <c r="J11" i="8"/>
  <c r="L11" i="8"/>
  <c r="J12" i="8"/>
  <c r="L12" i="8"/>
  <c r="J13" i="8"/>
  <c r="L13" i="8"/>
  <c r="J14" i="8"/>
  <c r="L14" i="8"/>
  <c r="J15" i="8"/>
  <c r="L15" i="8"/>
  <c r="J16" i="8"/>
  <c r="L16" i="8"/>
  <c r="J17" i="8"/>
  <c r="L17" i="8"/>
  <c r="J18" i="8"/>
  <c r="L18" i="8"/>
  <c r="J19" i="8"/>
  <c r="L19" i="8"/>
  <c r="M19" i="8"/>
  <c r="J20" i="8"/>
  <c r="L20" i="8"/>
  <c r="M20" i="8"/>
  <c r="J21" i="8"/>
  <c r="L21" i="8"/>
  <c r="M21" i="8"/>
  <c r="J22" i="8"/>
  <c r="L22" i="8"/>
  <c r="M22" i="8"/>
  <c r="J23" i="8"/>
  <c r="L23" i="8"/>
  <c r="M23" i="8"/>
  <c r="J24" i="8"/>
  <c r="L24" i="8"/>
  <c r="M24" i="8"/>
  <c r="J25" i="8"/>
  <c r="L25" i="8"/>
  <c r="M25" i="8"/>
  <c r="J26" i="8"/>
  <c r="L26" i="8"/>
  <c r="M26" i="8"/>
  <c r="J27" i="8"/>
  <c r="L27" i="8"/>
  <c r="M27" i="8"/>
  <c r="J28" i="8"/>
  <c r="L28" i="8"/>
  <c r="M28" i="8"/>
  <c r="J29" i="8"/>
  <c r="L29" i="8"/>
  <c r="M29" i="8"/>
  <c r="J30" i="8"/>
  <c r="L30" i="8"/>
  <c r="M30" i="8"/>
  <c r="J31" i="8"/>
  <c r="L31" i="8"/>
  <c r="M31" i="8"/>
  <c r="J32" i="8"/>
  <c r="L32" i="8"/>
  <c r="M32" i="8"/>
  <c r="J33" i="8"/>
  <c r="L33" i="8"/>
  <c r="M33" i="8"/>
  <c r="J34" i="8"/>
  <c r="L34" i="8"/>
  <c r="M34" i="8"/>
  <c r="J35" i="8"/>
  <c r="L35" i="8"/>
  <c r="M35" i="8"/>
  <c r="J36" i="8"/>
  <c r="L36" i="8"/>
  <c r="M36" i="8"/>
  <c r="J37" i="8"/>
  <c r="L37" i="8"/>
  <c r="M37" i="8"/>
  <c r="J39" i="8"/>
  <c r="L39" i="8"/>
  <c r="M39" i="8"/>
  <c r="J40" i="8"/>
  <c r="L40" i="8"/>
  <c r="M40" i="8"/>
  <c r="J42" i="8"/>
  <c r="L42" i="8"/>
  <c r="M42" i="8"/>
  <c r="J43" i="8"/>
  <c r="L43" i="8"/>
  <c r="M43" i="8"/>
  <c r="J44" i="8"/>
  <c r="L44" i="8"/>
  <c r="M44" i="8"/>
  <c r="J45" i="8"/>
  <c r="L45" i="8"/>
  <c r="M45" i="8"/>
  <c r="J46" i="8"/>
  <c r="L46" i="8"/>
  <c r="M46" i="8"/>
  <c r="J49" i="8"/>
  <c r="L49" i="8"/>
  <c r="M49" i="8"/>
  <c r="J50" i="8"/>
  <c r="L50" i="8"/>
  <c r="M50" i="8"/>
  <c r="J51" i="8"/>
  <c r="L51" i="8"/>
  <c r="M51" i="8"/>
  <c r="J52" i="8"/>
  <c r="L52" i="8"/>
  <c r="M52" i="8"/>
  <c r="J53" i="8"/>
  <c r="L53" i="8"/>
  <c r="M53" i="8"/>
  <c r="J54" i="8"/>
  <c r="L54" i="8"/>
  <c r="M54" i="8"/>
  <c r="J55" i="8"/>
  <c r="L55" i="8"/>
  <c r="M55" i="8"/>
  <c r="J56" i="8"/>
  <c r="L56" i="8"/>
  <c r="M56" i="8"/>
  <c r="L58" i="8"/>
  <c r="M58" i="8"/>
  <c r="B8" i="25"/>
  <c r="C8" i="25"/>
  <c r="D8" i="25"/>
  <c r="E8" i="25"/>
  <c r="F8" i="25"/>
  <c r="F17" i="25"/>
  <c r="G8" i="25"/>
  <c r="H8" i="25"/>
  <c r="I8" i="25"/>
  <c r="J8" i="25"/>
  <c r="K8" i="25"/>
  <c r="L8" i="25"/>
  <c r="B9" i="25"/>
  <c r="C9" i="25"/>
  <c r="C18" i="25"/>
  <c r="D9" i="25"/>
  <c r="D18" i="25"/>
  <c r="E9" i="25"/>
  <c r="F9" i="25"/>
  <c r="G9" i="25"/>
  <c r="H9" i="25"/>
  <c r="I9" i="25"/>
  <c r="J9" i="25"/>
  <c r="K9" i="25"/>
  <c r="K18" i="25"/>
  <c r="L9" i="25"/>
  <c r="C12" i="25"/>
  <c r="D12" i="25"/>
  <c r="E12" i="25"/>
  <c r="E14" i="25"/>
  <c r="F12" i="25"/>
  <c r="G12" i="25"/>
  <c r="H12" i="25"/>
  <c r="I12" i="25"/>
  <c r="J12" i="25"/>
  <c r="B13" i="25"/>
  <c r="B18" i="25"/>
  <c r="C13" i="25"/>
  <c r="D13" i="25"/>
  <c r="E13" i="25"/>
  <c r="F13" i="25"/>
  <c r="F18" i="25"/>
  <c r="G13" i="25"/>
  <c r="H13" i="25"/>
  <c r="I13" i="25"/>
  <c r="J13" i="25"/>
  <c r="J14" i="25"/>
  <c r="G22" i="25"/>
  <c r="H22" i="25"/>
  <c r="I22" i="25"/>
  <c r="J22" i="25"/>
  <c r="K22" i="25"/>
  <c r="L22" i="25"/>
  <c r="B23" i="25"/>
  <c r="B33" i="25"/>
  <c r="C23" i="25"/>
  <c r="D23" i="25"/>
  <c r="E23" i="25"/>
  <c r="F23" i="25"/>
  <c r="F33" i="25"/>
  <c r="G23" i="25"/>
  <c r="H23" i="25"/>
  <c r="I23" i="25"/>
  <c r="I33" i="25"/>
  <c r="J23" i="25"/>
  <c r="K23" i="25"/>
  <c r="B24" i="25"/>
  <c r="C24" i="25"/>
  <c r="D24" i="25"/>
  <c r="F24" i="25"/>
  <c r="G24" i="25"/>
  <c r="H24" i="25"/>
  <c r="J24" i="25"/>
  <c r="K24" i="25"/>
  <c r="L24" i="25"/>
  <c r="G27" i="25"/>
  <c r="H27" i="25"/>
  <c r="I27" i="25"/>
  <c r="J27" i="25"/>
  <c r="K27" i="25"/>
  <c r="L27" i="25"/>
  <c r="B28" i="25"/>
  <c r="C28" i="25"/>
  <c r="C33" i="25"/>
  <c r="D28" i="25"/>
  <c r="D33" i="25"/>
  <c r="E28" i="25"/>
  <c r="F28" i="25"/>
  <c r="G28" i="25"/>
  <c r="H28" i="25"/>
  <c r="I28" i="25"/>
  <c r="J28" i="25"/>
  <c r="K28" i="25"/>
  <c r="L28" i="25"/>
  <c r="E29" i="25"/>
  <c r="G37" i="25"/>
  <c r="H37" i="25"/>
  <c r="I37" i="25"/>
  <c r="J37" i="25"/>
  <c r="K37" i="25"/>
  <c r="L37" i="25"/>
  <c r="B38" i="25"/>
  <c r="B48" i="25"/>
  <c r="B53" i="25"/>
  <c r="C38" i="25"/>
  <c r="D38" i="25"/>
  <c r="E38" i="25"/>
  <c r="F38" i="25"/>
  <c r="G38" i="25"/>
  <c r="H38" i="25"/>
  <c r="I38" i="25"/>
  <c r="J38" i="25"/>
  <c r="K38" i="25"/>
  <c r="L38" i="25"/>
  <c r="B39" i="25"/>
  <c r="C39" i="25"/>
  <c r="D39" i="25"/>
  <c r="E39" i="25"/>
  <c r="F39" i="25"/>
  <c r="G39" i="25"/>
  <c r="G49" i="25"/>
  <c r="H39" i="25"/>
  <c r="H49" i="25"/>
  <c r="I39" i="25"/>
  <c r="J39" i="25"/>
  <c r="K39" i="25"/>
  <c r="G42" i="25"/>
  <c r="H42" i="25"/>
  <c r="I42" i="25"/>
  <c r="J42" i="25"/>
  <c r="K42" i="25"/>
  <c r="L42" i="25"/>
  <c r="B43" i="25"/>
  <c r="C43" i="25"/>
  <c r="D43" i="25"/>
  <c r="E43" i="25"/>
  <c r="E48" i="25"/>
  <c r="F43" i="25"/>
  <c r="G43" i="25"/>
  <c r="G48" i="25"/>
  <c r="H43" i="25"/>
  <c r="I43" i="25"/>
  <c r="J43" i="25"/>
  <c r="K43" i="25"/>
  <c r="L43" i="25"/>
  <c r="L48" i="25"/>
  <c r="L53" i="25"/>
  <c r="B44" i="25"/>
  <c r="C44" i="25"/>
  <c r="D44" i="25"/>
  <c r="D49" i="25"/>
  <c r="E44" i="25"/>
  <c r="E49" i="25"/>
  <c r="F44" i="25"/>
  <c r="G44" i="25"/>
  <c r="H44" i="25"/>
  <c r="I44" i="25"/>
  <c r="I49" i="25"/>
  <c r="J44" i="25"/>
  <c r="K44" i="25"/>
  <c r="L44" i="25"/>
  <c r="J70" i="11"/>
  <c r="J60" i="11"/>
  <c r="J69" i="11"/>
  <c r="J68" i="11"/>
  <c r="M49" i="25"/>
  <c r="M10" i="25"/>
  <c r="C14" i="25"/>
  <c r="I18" i="25"/>
  <c r="D17" i="25"/>
  <c r="J17" i="25"/>
  <c r="J48" i="25"/>
  <c r="G33" i="25"/>
  <c r="H33" i="25"/>
  <c r="K33" i="25"/>
  <c r="L49" i="25"/>
  <c r="M17" i="25"/>
  <c r="F49" i="25"/>
  <c r="I48" i="25"/>
  <c r="I34" i="25"/>
  <c r="I54" i="25"/>
  <c r="D14" i="25"/>
  <c r="E33" i="25"/>
  <c r="B49" i="25"/>
  <c r="F48" i="25"/>
  <c r="D10" i="25"/>
  <c r="K16" i="25"/>
  <c r="J16" i="25"/>
  <c r="J10" i="25"/>
  <c r="B10" i="25"/>
  <c r="B16" i="25"/>
  <c r="J29" i="25"/>
  <c r="J34" i="25"/>
  <c r="L90" i="26"/>
  <c r="F29" i="25"/>
  <c r="H90" i="26"/>
  <c r="H93" i="26"/>
  <c r="B29" i="25"/>
  <c r="K29" i="25"/>
  <c r="Q90" i="26"/>
  <c r="Q93" i="26"/>
  <c r="M90" i="26"/>
  <c r="H18" i="25"/>
  <c r="G17" i="25"/>
  <c r="N90" i="26"/>
  <c r="K49" i="25"/>
  <c r="G14" i="25"/>
  <c r="G18" i="25"/>
  <c r="J67" i="11"/>
  <c r="J66" i="11"/>
  <c r="J55" i="11"/>
  <c r="J65" i="11"/>
  <c r="J64" i="11"/>
  <c r="F14" i="25"/>
  <c r="J53" i="11"/>
  <c r="J49" i="11"/>
  <c r="J45" i="11"/>
  <c r="J41" i="11"/>
  <c r="L18" i="25"/>
  <c r="H48" i="25"/>
  <c r="H53" i="25"/>
  <c r="D48" i="25"/>
  <c r="I10" i="25"/>
  <c r="E10" i="25"/>
  <c r="J54" i="11"/>
  <c r="J50" i="11"/>
  <c r="J46" i="11"/>
  <c r="J42" i="11"/>
  <c r="J35" i="11"/>
  <c r="J63" i="11"/>
  <c r="M18" i="25"/>
  <c r="E41" i="7"/>
  <c r="J31" i="7"/>
  <c r="J72" i="22"/>
  <c r="J81" i="22"/>
  <c r="I38" i="7"/>
  <c r="C17" i="25"/>
  <c r="D16" i="25"/>
  <c r="D19" i="25"/>
  <c r="E18" i="25"/>
  <c r="F34" i="25"/>
  <c r="F54" i="25"/>
  <c r="B34" i="25"/>
  <c r="E24" i="6"/>
  <c r="F24" i="6"/>
  <c r="U28" i="7"/>
  <c r="U70" i="22"/>
  <c r="U79" i="22"/>
  <c r="L27" i="6"/>
  <c r="E53" i="25"/>
  <c r="N53" i="25"/>
  <c r="D53" i="25"/>
  <c r="B54" i="25"/>
  <c r="I53" i="25"/>
  <c r="S53" i="25"/>
  <c r="O25" i="7"/>
  <c r="O68" i="22"/>
  <c r="I30" i="6"/>
  <c r="J7" i="7"/>
  <c r="J62" i="22"/>
  <c r="D6" i="6"/>
  <c r="F30" i="6"/>
  <c r="B6" i="6"/>
  <c r="C9" i="6"/>
  <c r="D9" i="6"/>
  <c r="D40" i="6"/>
  <c r="L10" i="7"/>
  <c r="N31" i="7"/>
  <c r="N72" i="22"/>
  <c r="N81" i="22"/>
  <c r="E30" i="6"/>
  <c r="P16" i="7"/>
  <c r="G15" i="6"/>
  <c r="Q10" i="7"/>
  <c r="H9" i="6"/>
  <c r="R28" i="7"/>
  <c r="R70" i="22"/>
  <c r="R79" i="22"/>
  <c r="I27" i="6"/>
  <c r="T31" i="7"/>
  <c r="T72" i="22"/>
  <c r="T81" i="22"/>
  <c r="K30" i="6"/>
  <c r="L6" i="6"/>
  <c r="U7" i="7"/>
  <c r="U62" i="22"/>
  <c r="U31" i="7"/>
  <c r="U72" i="22"/>
  <c r="U81" i="22"/>
  <c r="L30" i="6"/>
  <c r="L7" i="7"/>
  <c r="L62" i="22"/>
  <c r="C6" i="6"/>
  <c r="C12" i="6"/>
  <c r="L19" i="7"/>
  <c r="C18" i="6"/>
  <c r="C27" i="6"/>
  <c r="E21" i="6"/>
  <c r="N13" i="7"/>
  <c r="E12" i="6"/>
  <c r="O7" i="7"/>
  <c r="O62" i="22"/>
  <c r="F6" i="6"/>
  <c r="M25" i="7"/>
  <c r="M68" i="22"/>
  <c r="D24" i="6"/>
  <c r="P19" i="7"/>
  <c r="G18" i="6"/>
  <c r="Q13" i="7"/>
  <c r="H12" i="6"/>
  <c r="R7" i="7"/>
  <c r="R62" i="22"/>
  <c r="I6" i="6"/>
  <c r="S7" i="7"/>
  <c r="S62" i="22"/>
  <c r="J6" i="6"/>
  <c r="S31" i="7"/>
  <c r="S72" i="22"/>
  <c r="S81" i="22"/>
  <c r="J30" i="6"/>
  <c r="U10" i="7"/>
  <c r="L9" i="6"/>
  <c r="D12" i="6"/>
  <c r="R10" i="7"/>
  <c r="I9" i="6"/>
  <c r="L12" i="6"/>
  <c r="U13" i="7"/>
  <c r="D18" i="6"/>
  <c r="N16" i="7"/>
  <c r="E15" i="6"/>
  <c r="O10" i="7"/>
  <c r="F9" i="6"/>
  <c r="O28" i="7"/>
  <c r="O70" i="22"/>
  <c r="O79" i="22"/>
  <c r="F27" i="6"/>
  <c r="S10" i="7"/>
  <c r="J9" i="6"/>
  <c r="M13" i="7"/>
  <c r="I41" i="7"/>
  <c r="F40" i="6"/>
  <c r="C30" i="6"/>
  <c r="C40" i="6"/>
  <c r="E18" i="6"/>
  <c r="O13" i="7"/>
  <c r="F12" i="6"/>
  <c r="B24" i="6"/>
  <c r="M24" i="6"/>
  <c r="P25" i="7"/>
  <c r="P68" i="22"/>
  <c r="G24" i="6"/>
  <c r="Q19" i="7"/>
  <c r="H18" i="6"/>
  <c r="R13" i="7"/>
  <c r="I12" i="6"/>
  <c r="J12" i="6"/>
  <c r="T16" i="7"/>
  <c r="K15" i="6"/>
  <c r="T10" i="7"/>
  <c r="K9" i="6"/>
  <c r="L15" i="6"/>
  <c r="U16" i="7"/>
  <c r="L25" i="7"/>
  <c r="L68" i="22"/>
  <c r="C24" i="6"/>
  <c r="K7" i="7"/>
  <c r="K62" i="22"/>
  <c r="B40" i="6"/>
  <c r="M9" i="6"/>
  <c r="B9" i="6"/>
  <c r="B15" i="6"/>
  <c r="M15" i="6"/>
  <c r="K22" i="7"/>
  <c r="B21" i="6"/>
  <c r="M21" i="6"/>
  <c r="D30" i="6"/>
  <c r="O16" i="7"/>
  <c r="F15" i="6"/>
  <c r="P28" i="7"/>
  <c r="P70" i="22"/>
  <c r="P79" i="22"/>
  <c r="G27" i="6"/>
  <c r="Q22" i="7"/>
  <c r="H21" i="6"/>
  <c r="R16" i="7"/>
  <c r="I15" i="6"/>
  <c r="S16" i="7"/>
  <c r="J15" i="6"/>
  <c r="K18" i="6"/>
  <c r="K6" i="6"/>
  <c r="L18" i="6"/>
  <c r="B18" i="6"/>
  <c r="M18" i="6"/>
  <c r="E40" i="6"/>
  <c r="D27" i="6"/>
  <c r="Q16" i="7"/>
  <c r="H15" i="6"/>
  <c r="T13" i="7"/>
  <c r="K12" i="6"/>
  <c r="C15" i="6"/>
  <c r="L22" i="7"/>
  <c r="C21" i="6"/>
  <c r="O31" i="7"/>
  <c r="O72" i="22"/>
  <c r="O81" i="22"/>
  <c r="F18" i="6"/>
  <c r="P7" i="7"/>
  <c r="P62" i="22"/>
  <c r="G6" i="6"/>
  <c r="P31" i="7"/>
  <c r="P72" i="22"/>
  <c r="P81" i="22"/>
  <c r="G30" i="6"/>
  <c r="H24" i="6"/>
  <c r="I18" i="6"/>
  <c r="S19" i="7"/>
  <c r="J18" i="6"/>
  <c r="T22" i="7"/>
  <c r="K21" i="6"/>
  <c r="T28" i="7"/>
  <c r="T70" i="22"/>
  <c r="T79" i="22"/>
  <c r="K27" i="6"/>
  <c r="U22" i="7"/>
  <c r="L21" i="6"/>
  <c r="K13" i="7"/>
  <c r="B12" i="6"/>
  <c r="M12" i="6"/>
  <c r="M30" i="6"/>
  <c r="B30" i="6"/>
  <c r="H27" i="6"/>
  <c r="M7" i="7"/>
  <c r="M62" i="22"/>
  <c r="M16" i="7"/>
  <c r="D15" i="6"/>
  <c r="M22" i="7"/>
  <c r="D21" i="6"/>
  <c r="N7" i="7"/>
  <c r="N62" i="22"/>
  <c r="E6" i="6"/>
  <c r="O22" i="7"/>
  <c r="F21" i="6"/>
  <c r="G9" i="6"/>
  <c r="Q31" i="7"/>
  <c r="Q72" i="22"/>
  <c r="Q81" i="22"/>
  <c r="H30" i="6"/>
  <c r="R22" i="7"/>
  <c r="I21" i="6"/>
  <c r="S22" i="7"/>
  <c r="J21" i="6"/>
  <c r="K24" i="6"/>
  <c r="U25" i="7"/>
  <c r="U68" i="22"/>
  <c r="L24" i="6"/>
  <c r="K28" i="7"/>
  <c r="K70" i="22"/>
  <c r="K79" i="22"/>
  <c r="B27" i="6"/>
  <c r="P22" i="7"/>
  <c r="G21" i="6"/>
  <c r="M19" i="7"/>
  <c r="E9" i="6"/>
  <c r="E27" i="6"/>
  <c r="G12" i="6"/>
  <c r="Q7" i="7"/>
  <c r="Q62" i="22"/>
  <c r="H6" i="6"/>
  <c r="R19" i="7"/>
  <c r="R25" i="7"/>
  <c r="R68" i="22"/>
  <c r="I24" i="6"/>
  <c r="J24" i="6"/>
  <c r="S28" i="7"/>
  <c r="S70" i="22"/>
  <c r="S79" i="22"/>
  <c r="J27" i="6"/>
  <c r="Q34" i="25"/>
  <c r="Q30" i="25"/>
  <c r="R34" i="25"/>
  <c r="R30" i="25"/>
  <c r="R35" i="25"/>
  <c r="O34" i="25"/>
  <c r="O30" i="25"/>
  <c r="O35" i="25"/>
  <c r="S34" i="25"/>
  <c r="S30" i="25"/>
  <c r="S35" i="25"/>
  <c r="U34" i="25"/>
  <c r="T34" i="25"/>
  <c r="T30" i="25"/>
  <c r="P34" i="25"/>
  <c r="P54" i="25"/>
  <c r="P30" i="25"/>
  <c r="T40" i="25"/>
  <c r="T50" i="25"/>
  <c r="U45" i="25"/>
  <c r="U50" i="25"/>
  <c r="N50" i="25"/>
  <c r="U32" i="25"/>
  <c r="U52" i="25"/>
  <c r="L44" i="7"/>
  <c r="L13" i="7"/>
  <c r="M31" i="7"/>
  <c r="M72" i="22"/>
  <c r="M81" i="22"/>
  <c r="L41" i="7"/>
  <c r="J25" i="7"/>
  <c r="J68" i="22"/>
  <c r="M10" i="7"/>
  <c r="N25" i="7"/>
  <c r="N68" i="22"/>
  <c r="U53" i="25"/>
  <c r="M19" i="25"/>
  <c r="O54" i="25"/>
  <c r="F53" i="25"/>
  <c r="R53" i="25"/>
  <c r="C19" i="25"/>
  <c r="U35" i="25"/>
  <c r="T52" i="25"/>
  <c r="U54" i="25"/>
  <c r="U19" i="25"/>
  <c r="T54" i="25"/>
  <c r="Q53" i="25"/>
  <c r="Q25" i="7"/>
  <c r="Q68" i="22"/>
  <c r="S25" i="7"/>
  <c r="S68" i="22"/>
  <c r="J13" i="7"/>
  <c r="O19" i="7"/>
  <c r="J22" i="7"/>
  <c r="C29" i="25"/>
  <c r="I90" i="26"/>
  <c r="I93" i="26"/>
  <c r="T90" i="26"/>
  <c r="N29" i="25"/>
  <c r="P16" i="25"/>
  <c r="P19" i="25"/>
  <c r="P10" i="25"/>
  <c r="O93" i="26"/>
  <c r="B12" i="25"/>
  <c r="H22" i="26"/>
  <c r="S93" i="26"/>
  <c r="M29" i="25"/>
  <c r="T22" i="26"/>
  <c r="N12" i="25"/>
  <c r="P35" i="25"/>
  <c r="C10" i="25"/>
  <c r="K10" i="25"/>
  <c r="G53" i="25"/>
  <c r="K34" i="25"/>
  <c r="K54" i="25"/>
  <c r="J33" i="25"/>
  <c r="J53" i="25"/>
  <c r="G16" i="25"/>
  <c r="G19" i="25"/>
  <c r="P49" i="25"/>
  <c r="K25" i="7"/>
  <c r="K68" i="22"/>
  <c r="Q35" i="25"/>
  <c r="O50" i="25"/>
  <c r="M45" i="25"/>
  <c r="L12" i="25"/>
  <c r="R22" i="26"/>
  <c r="P50" i="25"/>
  <c r="R54" i="25"/>
  <c r="R10" i="25"/>
  <c r="R16" i="25"/>
  <c r="R19" i="25"/>
  <c r="S18" i="25"/>
  <c r="S19" i="25"/>
  <c r="U35" i="7"/>
  <c r="I14" i="25"/>
  <c r="I17" i="25"/>
  <c r="I19" i="25"/>
  <c r="H14" i="25"/>
  <c r="H17" i="25"/>
  <c r="H19" i="25"/>
  <c r="H10" i="25"/>
  <c r="G29" i="25"/>
  <c r="P90" i="26"/>
  <c r="F16" i="25"/>
  <c r="F19" i="25"/>
  <c r="O89" i="26"/>
  <c r="M48" i="25"/>
  <c r="M53" i="25"/>
  <c r="U22" i="26"/>
  <c r="O12" i="25"/>
  <c r="Q19" i="25"/>
  <c r="T10" i="25"/>
  <c r="T16" i="25"/>
  <c r="T19" i="25"/>
  <c r="J49" i="25"/>
  <c r="J54" i="25"/>
  <c r="L10" i="25"/>
  <c r="J18" i="25"/>
  <c r="J19" i="25"/>
  <c r="K48" i="25"/>
  <c r="K53" i="25"/>
  <c r="E17" i="25"/>
  <c r="E19" i="25"/>
  <c r="S90" i="26"/>
  <c r="O90" i="26"/>
  <c r="Q22" i="26"/>
  <c r="K12" i="25"/>
  <c r="K14" i="25"/>
  <c r="R82" i="26"/>
  <c r="M50" i="25"/>
  <c r="N49" i="25"/>
  <c r="O16" i="25"/>
  <c r="Q50" i="25"/>
  <c r="S13" i="7"/>
  <c r="S54" i="25"/>
  <c r="C48" i="25"/>
  <c r="C53" i="25"/>
  <c r="H29" i="25"/>
  <c r="N93" i="26"/>
  <c r="F93" i="26"/>
  <c r="F90" i="26"/>
  <c r="K89" i="26"/>
  <c r="E24" i="25"/>
  <c r="K93" i="26"/>
  <c r="Q54" i="25"/>
  <c r="S10" i="25"/>
  <c r="U19" i="7"/>
  <c r="C49" i="25"/>
  <c r="D29" i="25"/>
  <c r="D34" i="25"/>
  <c r="D54" i="25"/>
  <c r="E82" i="26"/>
  <c r="J93" i="26"/>
  <c r="J89" i="26"/>
  <c r="T89" i="26"/>
  <c r="T93" i="26"/>
  <c r="N24" i="25"/>
  <c r="N34" i="25"/>
  <c r="P33" i="25"/>
  <c r="P53" i="25"/>
  <c r="R45" i="25"/>
  <c r="R50" i="25"/>
  <c r="S14" i="25"/>
  <c r="T35" i="25"/>
  <c r="S40" i="25"/>
  <c r="S50" i="25"/>
  <c r="Q14" i="25"/>
  <c r="N19" i="7"/>
  <c r="T55" i="25"/>
  <c r="S55" i="25"/>
  <c r="O55" i="25"/>
  <c r="U55" i="25"/>
  <c r="N14" i="25"/>
  <c r="N17" i="25"/>
  <c r="N19" i="25"/>
  <c r="R55" i="25"/>
  <c r="E90" i="26"/>
  <c r="E93" i="26"/>
  <c r="E34" i="25"/>
  <c r="E54" i="25"/>
  <c r="R90" i="26"/>
  <c r="L29" i="25"/>
  <c r="R93" i="26"/>
  <c r="M34" i="25"/>
  <c r="M54" i="25"/>
  <c r="M35" i="25"/>
  <c r="M55" i="25"/>
  <c r="H34" i="25"/>
  <c r="H54" i="25"/>
  <c r="G34" i="25"/>
  <c r="G54" i="25"/>
  <c r="N25" i="25"/>
  <c r="N35" i="25"/>
  <c r="N55" i="25"/>
  <c r="B17" i="25"/>
  <c r="B19" i="25"/>
  <c r="B14" i="25"/>
  <c r="C34" i="25"/>
  <c r="C54" i="25"/>
  <c r="N54" i="25"/>
  <c r="K17" i="25"/>
  <c r="K19" i="25"/>
  <c r="Q55" i="25"/>
  <c r="O14" i="25"/>
  <c r="O17" i="25"/>
  <c r="O19" i="25"/>
  <c r="L17" i="25"/>
  <c r="L19" i="25"/>
  <c r="L14" i="25"/>
  <c r="P55" i="25"/>
  <c r="L34" i="25"/>
  <c r="L54" i="25"/>
  <c r="V32" i="7"/>
  <c r="V73" i="22"/>
  <c r="V82" i="22"/>
  <c r="V36" i="7"/>
</calcChain>
</file>

<file path=xl/sharedStrings.xml><?xml version="1.0" encoding="utf-8"?>
<sst xmlns="http://schemas.openxmlformats.org/spreadsheetml/2006/main" count="3455" uniqueCount="688">
  <si>
    <t>Vehicles Licensed</t>
  </si>
  <si>
    <t>thousands</t>
  </si>
  <si>
    <t>New Registrations</t>
  </si>
  <si>
    <t>millions</t>
  </si>
  <si>
    <t>..</t>
  </si>
  <si>
    <t>£ million</t>
  </si>
  <si>
    <t>Freight Lifted</t>
  </si>
  <si>
    <t>million tonnes</t>
  </si>
  <si>
    <t>Coastwise traffic</t>
  </si>
  <si>
    <t>One Port traffic</t>
  </si>
  <si>
    <t>Inland waterway traffic</t>
  </si>
  <si>
    <t>kilometres</t>
  </si>
  <si>
    <t>Other Major (A and M)</t>
  </si>
  <si>
    <t>Minor Roads</t>
  </si>
  <si>
    <t>Road Traffic</t>
  </si>
  <si>
    <t>million vehicle-kilometres</t>
  </si>
  <si>
    <t>Motorways</t>
  </si>
  <si>
    <t xml:space="preserve">A roads </t>
  </si>
  <si>
    <t>All roads (incl. B, C, uncl.)</t>
  </si>
  <si>
    <t>Killed</t>
  </si>
  <si>
    <t>Killed and Serious</t>
  </si>
  <si>
    <t>All (Killed, Serious, Slight)</t>
  </si>
  <si>
    <t>Air Transport</t>
  </si>
  <si>
    <t>Terminal Passengers</t>
  </si>
  <si>
    <t>Transport Movements</t>
  </si>
  <si>
    <t>Freight</t>
  </si>
  <si>
    <t>Passengers</t>
  </si>
  <si>
    <t>Vehicles</t>
  </si>
  <si>
    <t>DfT has revised the figures for the light goods and goods body types back to 2001. DfT does not have the underlying data to revise earlier years' figures.</t>
  </si>
  <si>
    <t>Financial years</t>
  </si>
  <si>
    <t>Place of work</t>
  </si>
  <si>
    <t>Works from home</t>
  </si>
  <si>
    <t>Does not work from home</t>
  </si>
  <si>
    <t>Sample size (=100%)</t>
  </si>
  <si>
    <t>Walking</t>
  </si>
  <si>
    <t xml:space="preserve">Car or Van </t>
  </si>
  <si>
    <t>Driver</t>
  </si>
  <si>
    <t>Passenger</t>
  </si>
  <si>
    <t>Bicycle</t>
  </si>
  <si>
    <t>Bus</t>
  </si>
  <si>
    <t>Rail, including underground</t>
  </si>
  <si>
    <t>Other</t>
  </si>
  <si>
    <t>Bus (school or service)</t>
  </si>
  <si>
    <t>School bus</t>
  </si>
  <si>
    <t>Service bus</t>
  </si>
  <si>
    <t>No car</t>
  </si>
  <si>
    <t>One car</t>
  </si>
  <si>
    <t>Two Cars</t>
  </si>
  <si>
    <t>Three or more cars</t>
  </si>
  <si>
    <t>One or more cars</t>
  </si>
  <si>
    <t>Two or more cars</t>
  </si>
  <si>
    <t>1+ Bicycles which can be used by adults</t>
  </si>
  <si>
    <t>Sample size</t>
  </si>
  <si>
    <t xml:space="preserve">Driving (aged 17+) </t>
  </si>
  <si>
    <t>Those with a full driving licence</t>
  </si>
  <si>
    <t xml:space="preserve">Male </t>
  </si>
  <si>
    <t>Female</t>
  </si>
  <si>
    <t>All</t>
  </si>
  <si>
    <t xml:space="preserve">Frequency of driving </t>
  </si>
  <si>
    <t>Every day</t>
  </si>
  <si>
    <t>At least three times a week</t>
  </si>
  <si>
    <t>Once or twice a week</t>
  </si>
  <si>
    <t>At least 2-3 times a month</t>
  </si>
  <si>
    <t>At least once a month</t>
  </si>
  <si>
    <t>Less than once a month</t>
  </si>
  <si>
    <t>Holds full licence, never drives</t>
  </si>
  <si>
    <t>Does not have a full driving licence</t>
  </si>
  <si>
    <t>Frequency of use of local bus/train service (aged 16+)</t>
  </si>
  <si>
    <t>Bus service</t>
  </si>
  <si>
    <t>Every day or almost every day</t>
  </si>
  <si>
    <t>2 or 3 times per week</t>
  </si>
  <si>
    <t>About once a week</t>
  </si>
  <si>
    <t>Once or twice a month</t>
  </si>
  <si>
    <t>Not used in the past month</t>
  </si>
  <si>
    <t>Train service</t>
  </si>
  <si>
    <t xml:space="preserve">Sample size (=100%) </t>
  </si>
  <si>
    <t>Passenger journeys</t>
  </si>
  <si>
    <t xml:space="preserve">Rail </t>
  </si>
  <si>
    <t>Total these modes</t>
  </si>
  <si>
    <t xml:space="preserve">Total cross-border passengers </t>
  </si>
  <si>
    <t>Rail</t>
  </si>
  <si>
    <t>Air</t>
  </si>
  <si>
    <t>Ferry</t>
  </si>
  <si>
    <t>millions of tonnes lifted</t>
  </si>
  <si>
    <t>to other parts of UK</t>
  </si>
  <si>
    <t>Water</t>
  </si>
  <si>
    <t>from other parts of UK</t>
  </si>
  <si>
    <t>Road</t>
  </si>
  <si>
    <t>to other countries</t>
  </si>
  <si>
    <t>from other countries</t>
  </si>
  <si>
    <t>Total</t>
  </si>
  <si>
    <t>Total cross-border freight</t>
  </si>
  <si>
    <t>Scotland / Northern Ireland ferries</t>
  </si>
  <si>
    <t>Figures relate only to exports/imports from major ports only.  Note these have increased over the years.</t>
  </si>
  <si>
    <t>thousand</t>
  </si>
  <si>
    <t>Scotland</t>
  </si>
  <si>
    <t>GB</t>
  </si>
  <si>
    <t xml:space="preserve">GB </t>
  </si>
  <si>
    <t>million</t>
  </si>
  <si>
    <t xml:space="preserve">Air terminal passengers </t>
  </si>
  <si>
    <t>UK</t>
  </si>
  <si>
    <t xml:space="preserve">Freight Lifted </t>
  </si>
  <si>
    <t xml:space="preserve">Total passenger figures are produced by the ORR and have not been adjusted to reflect ScotRail's revised zonecard methdology. </t>
  </si>
  <si>
    <t xml:space="preserve">Figures are based on the origin and destination of trips and do not count stages of these trips separately. </t>
  </si>
  <si>
    <t>per 100 population</t>
  </si>
  <si>
    <t>vehicle kilometres per head</t>
  </si>
  <si>
    <t>per 1,000 population</t>
  </si>
  <si>
    <t>per head</t>
  </si>
  <si>
    <t>tonnes per head</t>
  </si>
  <si>
    <t xml:space="preserve">UK </t>
  </si>
  <si>
    <t>Car</t>
  </si>
  <si>
    <t>Index,  1985 = 100</t>
  </si>
  <si>
    <t>Coastal</t>
  </si>
  <si>
    <t>Coast-</t>
  </si>
  <si>
    <t>Inland</t>
  </si>
  <si>
    <t>ship-</t>
  </si>
  <si>
    <t>wise</t>
  </si>
  <si>
    <t>water-</t>
  </si>
  <si>
    <t>ping</t>
  </si>
  <si>
    <t>way</t>
  </si>
  <si>
    <t>lifted in</t>
  </si>
  <si>
    <t>see</t>
  </si>
  <si>
    <t>notes</t>
  </si>
  <si>
    <t>Index, 1985 = 100</t>
  </si>
  <si>
    <t>Note: the columns for the index part of this table are hidden</t>
  </si>
  <si>
    <t>Coastwise</t>
  </si>
  <si>
    <t>Pipeline</t>
  </si>
  <si>
    <t>shipping</t>
  </si>
  <si>
    <t>waterway</t>
  </si>
  <si>
    <t>millions of tonne-kilometres</t>
  </si>
  <si>
    <t>1968</t>
  </si>
  <si>
    <t xml:space="preserve">Year </t>
  </si>
  <si>
    <t>A roads</t>
  </si>
  <si>
    <t>Minor</t>
  </si>
  <si>
    <t>All roads</t>
  </si>
  <si>
    <t>major</t>
  </si>
  <si>
    <t>roads</t>
  </si>
  <si>
    <t>(B, C &amp;</t>
  </si>
  <si>
    <t>(M &amp; A)</t>
  </si>
  <si>
    <t>unclassif.)</t>
  </si>
  <si>
    <t>million vehicle kilometres</t>
  </si>
  <si>
    <t xml:space="preserve">index 1985=100 </t>
  </si>
  <si>
    <t>New</t>
  </si>
  <si>
    <t xml:space="preserve">Reported </t>
  </si>
  <si>
    <t>licensed</t>
  </si>
  <si>
    <t>registr-</t>
  </si>
  <si>
    <t>road</t>
  </si>
  <si>
    <t>ations</t>
  </si>
  <si>
    <t>casualties</t>
  </si>
  <si>
    <t>of</t>
  </si>
  <si>
    <t>vehicles</t>
  </si>
  <si>
    <t>all severities</t>
  </si>
  <si>
    <t>number</t>
  </si>
  <si>
    <t>index 1985=100</t>
  </si>
  <si>
    <r>
      <t>Table S4</t>
    </r>
    <r>
      <rPr>
        <sz val="16"/>
        <rFont val="Arial"/>
        <family val="2"/>
      </rPr>
      <t xml:space="preserve">   Summary of cross-border transport </t>
    </r>
  </si>
  <si>
    <r>
      <t xml:space="preserve">England, Wales or Northern Ireland - for the purposes of this table, UK offshore </t>
    </r>
    <r>
      <rPr>
        <i/>
        <sz val="10"/>
        <rFont val="Arial MT"/>
      </rPr>
      <t>is not</t>
    </r>
    <r>
      <rPr>
        <sz val="10"/>
        <rFont val="Arial MT"/>
      </rPr>
      <t xml:space="preserve"> counted as another part of the UK. </t>
    </r>
  </si>
  <si>
    <r>
      <t xml:space="preserve">Table SGB2   </t>
    </r>
    <r>
      <rPr>
        <sz val="12"/>
        <rFont val="Arial"/>
        <family val="2"/>
      </rPr>
      <t>Comparisons of Scotland and Great Britain (or UK) - index numbers</t>
    </r>
  </si>
  <si>
    <r>
      <t>Table H3:</t>
    </r>
    <r>
      <rPr>
        <sz val="12"/>
        <rFont val="Arial"/>
        <family val="2"/>
      </rPr>
      <t xml:space="preserve"> Traffic estimates</t>
    </r>
  </si>
  <si>
    <r>
      <t>Table H4</t>
    </r>
    <r>
      <rPr>
        <sz val="12"/>
        <rFont val="Arial"/>
        <family val="2"/>
      </rPr>
      <t xml:space="preserve">   Other vehicle related statistics </t>
    </r>
  </si>
  <si>
    <t>Figure 1:  Vehicles licensed</t>
  </si>
  <si>
    <t xml:space="preserve">NB: breaks exist in the series due to changes in the collection method. In 1978 collection moved from local taxation offices to the DVLA </t>
  </si>
  <si>
    <t>(annual vehicle census) while figures from 1993 onwards originate from the DfT Vehicle Information Database.</t>
  </si>
  <si>
    <t>Figure 2:  New registrations of vehicles</t>
  </si>
  <si>
    <t xml:space="preserve">NB: a break in the series exists in 1994. Results prior to this are taken from DVLA geographical analysis.  Results for 1995 onwards </t>
  </si>
  <si>
    <t>are estimated using post town area data.</t>
  </si>
  <si>
    <t>vehicles licensed</t>
  </si>
  <si>
    <t>new basis</t>
  </si>
  <si>
    <t>new registrations</t>
  </si>
  <si>
    <t>NB: the "1992" figure of 1.84 million on the new basis comes from "STS 2003" page 43, para 4.1.2</t>
  </si>
  <si>
    <t>NB: breaks in the series exist as the DfT revised its method of estimating traffic volumes from 1993. Estimates of traffic on minor roads</t>
  </si>
  <si>
    <t>are not available prior to 1993.</t>
  </si>
  <si>
    <t>Major roads (M &amp; A)</t>
  </si>
  <si>
    <t>continued</t>
  </si>
  <si>
    <t>Injuries</t>
  </si>
  <si>
    <t xml:space="preserve">NB:     Due to methodological improvements bus figures are not strictly comparable ( prior to 1999/00 and from 2004/05 onwards). </t>
  </si>
  <si>
    <t xml:space="preserve">NB: First ScotRail took over the franchise in 2003, therefore earlier do not exist. Rail figures prior to 1990/91 were provided by British Rail. </t>
  </si>
  <si>
    <t xml:space="preserve">      Rail figures up to 1990/91 were provided by British Rail, but now provided by the Office of Rail Regulation.</t>
  </si>
  <si>
    <t xml:space="preserve">        The Skye bridge opened in 1995 and may impact on ferry patronage figures.</t>
  </si>
  <si>
    <t>**** NOT LINKED   *****</t>
  </si>
  <si>
    <t>Local Bus</t>
  </si>
  <si>
    <t>Ferries</t>
  </si>
  <si>
    <t>All rail</t>
  </si>
  <si>
    <t>ScotRail</t>
  </si>
  <si>
    <t>Scotrail revised</t>
  </si>
  <si>
    <t>Ferry (selected services)</t>
  </si>
  <si>
    <t>All vehicles licensed</t>
  </si>
  <si>
    <t>Passenger Journeys</t>
  </si>
  <si>
    <t>Local bus: Scot</t>
  </si>
  <si>
    <t>Local bus: GB</t>
  </si>
  <si>
    <t>Rail: Scot</t>
  </si>
  <si>
    <t>Rail: GB</t>
  </si>
  <si>
    <t>Air (Sco)</t>
  </si>
  <si>
    <t>Air (UK)</t>
  </si>
  <si>
    <t>Air: Scot</t>
  </si>
  <si>
    <t>Air: UK</t>
  </si>
  <si>
    <t>NB: breaks appear in the series due to changes in the survey methodology and processing.</t>
  </si>
  <si>
    <t>NB: breaks appear in the series due to changes in the survey methodology and processing. The increase in pipeline figures between 1989 and 1990 is believed to be due to a change in coverage.</t>
  </si>
  <si>
    <t>Coastwise shipping</t>
  </si>
  <si>
    <t>Inland waterway</t>
  </si>
  <si>
    <t>Detailed figures underlying the table - NB: the units used vary from topic to topic, and (in some cases) there are more decimal places than appear in the table</t>
  </si>
  <si>
    <t>RED BOLD = arbitrary estimate because "STS" did not separate "Rest of World" from "UK offshore" for those years</t>
  </si>
  <si>
    <t>Passenger numbers</t>
  </si>
  <si>
    <t>Originating in Scotland</t>
  </si>
  <si>
    <t>Table 7.2</t>
  </si>
  <si>
    <t>Into Scotland</t>
  </si>
  <si>
    <t>Total  - other UK</t>
  </si>
  <si>
    <t>Table 8.6</t>
  </si>
  <si>
    <t>To / from other UK airports</t>
  </si>
  <si>
    <t>To / from other countries</t>
  </si>
  <si>
    <t>Eire</t>
  </si>
  <si>
    <t>Europe</t>
  </si>
  <si>
    <t>North America</t>
  </si>
  <si>
    <t>Rest of World</t>
  </si>
  <si>
    <t>Total outwith UK</t>
  </si>
  <si>
    <t>Total cross-border (other UK and outwith UK)</t>
  </si>
  <si>
    <t>To / from N Ireland - other UK</t>
  </si>
  <si>
    <t>Rosyth / Zeebrugge &amp; Shetland Europe - outwith UK</t>
  </si>
  <si>
    <t>Freight lifted</t>
  </si>
  <si>
    <t>Table 3.1</t>
  </si>
  <si>
    <t>Total - to elsewhere in UK</t>
  </si>
  <si>
    <t>Outwith UK</t>
  </si>
  <si>
    <t>Total leaving Scotland</t>
  </si>
  <si>
    <t>With a destination in Scotland</t>
  </si>
  <si>
    <t>Total - from elsewhere in UK</t>
  </si>
  <si>
    <t>Total entering Scotland</t>
  </si>
  <si>
    <t>Total cross-border to/from</t>
  </si>
  <si>
    <t>to/from elsewhere in UK</t>
  </si>
  <si>
    <t>to/from outwith UK</t>
  </si>
  <si>
    <t>Table 7.13</t>
  </si>
  <si>
    <t>DfT Waterborne Freight bulletin</t>
  </si>
  <si>
    <t>Scotland West Coast</t>
  </si>
  <si>
    <t>plus</t>
  </si>
  <si>
    <t>Scotland East Coast</t>
  </si>
  <si>
    <t>less</t>
  </si>
  <si>
    <t>destination within Scotland</t>
  </si>
  <si>
    <t>gives</t>
  </si>
  <si>
    <t>Destination in Scotland</t>
  </si>
  <si>
    <t>origin within Scotland</t>
  </si>
  <si>
    <t>(major) Ports</t>
  </si>
  <si>
    <t>Table 9.2</t>
  </si>
  <si>
    <t>Exports</t>
  </si>
  <si>
    <t>'000 tonnes</t>
  </si>
  <si>
    <t>Imports</t>
  </si>
  <si>
    <t>All water</t>
  </si>
  <si>
    <t>(calc'd)</t>
  </si>
  <si>
    <r>
      <t xml:space="preserve">Road   </t>
    </r>
    <r>
      <rPr>
        <u/>
        <sz val="10"/>
        <rFont val="Arial"/>
        <family val="2"/>
      </rPr>
      <t xml:space="preserve"> (freight lifted by UK HGVs)</t>
    </r>
  </si>
  <si>
    <t>2000</t>
  </si>
  <si>
    <t>England</t>
  </si>
  <si>
    <t>-</t>
  </si>
  <si>
    <t xml:space="preserve">Wales </t>
  </si>
  <si>
    <t>NI</t>
  </si>
  <si>
    <t>(1) The UK,GB, NI and E &amp; W figures are based on 2005 mid-year estimates as 2006 not due to be published until August 2007.</t>
  </si>
  <si>
    <t xml:space="preserve">Public Road Lengths </t>
  </si>
  <si>
    <t>Table DWF0309</t>
  </si>
  <si>
    <t>Table 9.13(a,b)</t>
  </si>
  <si>
    <t>Figures for 1999 and earlier years are available on the website. They are approximate as they include an element of estimation.</t>
  </si>
  <si>
    <t xml:space="preserve">The estimated amounts of crude oil and products carried by pipelines over 50km in length. 2012 figures are provisional. </t>
  </si>
  <si>
    <t>column percentages</t>
  </si>
  <si>
    <t>Figure 3:  Traffic (vehicle kilometres)</t>
  </si>
  <si>
    <t>Figure 4:  Reported road casualties</t>
  </si>
  <si>
    <t>Figure 7:  Vehicles licensed per 100 population</t>
  </si>
  <si>
    <t>Figure 8:  Passenger numbers per head of population: local bus and rail</t>
  </si>
  <si>
    <t>Figure 9:  Passenger numbers per head of population: rail and air</t>
  </si>
  <si>
    <t>Figure 11:  Freight lifted: coastwise shipping, pipelines, inland waterway, rail</t>
  </si>
  <si>
    <t>Ferry (all services)</t>
  </si>
  <si>
    <t>Old Population Estimates</t>
  </si>
  <si>
    <t>Revised population Estimates (2010 Census)</t>
  </si>
  <si>
    <t>Driver car/van</t>
  </si>
  <si>
    <t>Passenger car/van</t>
  </si>
  <si>
    <t>Taxi/minicab</t>
  </si>
  <si>
    <t>.</t>
  </si>
  <si>
    <t>1991</t>
  </si>
  <si>
    <t>1992</t>
  </si>
  <si>
    <t>percent</t>
  </si>
  <si>
    <t>thousand kilometres</t>
  </si>
  <si>
    <t>billion vehicle kilometres</t>
  </si>
  <si>
    <t>Car (or van, minibus, works van)</t>
  </si>
  <si>
    <t>Public transport (bus, rail, underground)</t>
  </si>
  <si>
    <t xml:space="preserve">Figures are for combined years e.g. 2011 covers 2011/12. </t>
  </si>
  <si>
    <t xml:space="preserve">          SUMMARY</t>
  </si>
  <si>
    <t xml:space="preserve">      SUMMARY</t>
  </si>
  <si>
    <r>
      <t>Passenger Revenue</t>
    </r>
    <r>
      <rPr>
        <vertAlign val="superscript"/>
        <sz val="14"/>
        <rFont val="Arial"/>
        <family val="2"/>
      </rPr>
      <t xml:space="preserve"> </t>
    </r>
  </si>
  <si>
    <r>
      <t>Table S2</t>
    </r>
    <r>
      <rPr>
        <sz val="14"/>
        <rFont val="Arial"/>
        <family val="2"/>
      </rPr>
      <t xml:space="preserve">   Summary of Transport in Scotland - index numbers</t>
    </r>
  </si>
  <si>
    <r>
      <t xml:space="preserve">Table SGB1   </t>
    </r>
    <r>
      <rPr>
        <sz val="14"/>
        <rFont val="Arial"/>
        <family val="2"/>
      </rPr>
      <t>Comparisons of Scotland and Great Britain (or the UK) - numbers</t>
    </r>
  </si>
  <si>
    <r>
      <t xml:space="preserve">Vehicles Licensed  </t>
    </r>
    <r>
      <rPr>
        <sz val="14"/>
        <rFont val="Arial"/>
        <family val="2"/>
      </rPr>
      <t>(all vehicles)</t>
    </r>
  </si>
  <si>
    <r>
      <t xml:space="preserve">Public Road Lengths  </t>
    </r>
    <r>
      <rPr>
        <sz val="14"/>
        <rFont val="Arial"/>
        <family val="2"/>
      </rPr>
      <t>(all roads)</t>
    </r>
  </si>
  <si>
    <r>
      <t xml:space="preserve">Travel to Work   </t>
    </r>
    <r>
      <rPr>
        <sz val="14"/>
        <rFont val="Arial"/>
        <family val="2"/>
      </rPr>
      <t>(Autumn: Labour Force Survey)</t>
    </r>
  </si>
  <si>
    <r>
      <t xml:space="preserve">Table SGB3 </t>
    </r>
    <r>
      <rPr>
        <sz val="14"/>
        <rFont val="Arial"/>
        <family val="2"/>
      </rPr>
      <t xml:space="preserve"> Comparisons of Scotland and Great Britain (or UK) - relative to the population</t>
    </r>
    <r>
      <rPr>
        <vertAlign val="superscript"/>
        <sz val="14"/>
        <rFont val="Arial"/>
        <family val="2"/>
      </rPr>
      <t xml:space="preserve"> </t>
    </r>
  </si>
  <si>
    <t>Figures are based on the origin and destination of trips and do not count stages of these trips separately</t>
  </si>
  <si>
    <t>Contents</t>
  </si>
  <si>
    <t>Table S1</t>
  </si>
  <si>
    <t>Table S2</t>
  </si>
  <si>
    <t>Table S3</t>
  </si>
  <si>
    <t>Table S4</t>
  </si>
  <si>
    <t>Summary of Scottish Household Survey results</t>
  </si>
  <si>
    <t xml:space="preserve">Summary of cross-border transport </t>
  </si>
  <si>
    <t>Table SGB1</t>
  </si>
  <si>
    <t>Comparisons of Scotland and Great Britain (or the UK) - numbers</t>
  </si>
  <si>
    <t>Summary of Transport in Scotland - numbers</t>
  </si>
  <si>
    <t>Summary of Transport in Scotland - index</t>
  </si>
  <si>
    <t>Table SGB2</t>
  </si>
  <si>
    <t>Comparisons of Scotland and Great Britain (or the UK) - index</t>
  </si>
  <si>
    <t>Table SGB3</t>
  </si>
  <si>
    <t xml:space="preserve">Comparisons of Scotland and Great Britain (or the UK) - relative to the population </t>
  </si>
  <si>
    <t>Table H1</t>
  </si>
  <si>
    <t>Summary of passenger traffic</t>
  </si>
  <si>
    <t>Summary of freight traffic lifted</t>
  </si>
  <si>
    <t>Summary of freight traffic moved</t>
  </si>
  <si>
    <t>Traffic estimates</t>
  </si>
  <si>
    <t>Table H3</t>
  </si>
  <si>
    <t xml:space="preserve">Other vehicle related statistics </t>
  </si>
  <si>
    <t>Table H4</t>
  </si>
  <si>
    <t>Figure 1</t>
  </si>
  <si>
    <t>Figure 2</t>
  </si>
  <si>
    <t>Figure 3</t>
  </si>
  <si>
    <t>Figure 4</t>
  </si>
  <si>
    <t>Figure 5</t>
  </si>
  <si>
    <t>Figure 6</t>
  </si>
  <si>
    <t>Figure 7</t>
  </si>
  <si>
    <t>Figure 8</t>
  </si>
  <si>
    <t>Figure 9</t>
  </si>
  <si>
    <t>Figure 10</t>
  </si>
  <si>
    <t>Figure 11</t>
  </si>
  <si>
    <t>Vehicles licensed</t>
  </si>
  <si>
    <t>New registrations of vehicles</t>
  </si>
  <si>
    <t>Traffic (vehicle kilometres)</t>
  </si>
  <si>
    <t>Reported road casualties</t>
  </si>
  <si>
    <t>Passenger numbers: local bus and rail</t>
  </si>
  <si>
    <t>Passenger numbers: rail, air and ferry</t>
  </si>
  <si>
    <t>Vehicles licensed per 100 population</t>
  </si>
  <si>
    <t>Passenger numbers per head of population: local bus and rail</t>
  </si>
  <si>
    <t>Passenger numbers per head of population: rail and air</t>
  </si>
  <si>
    <t>Freight lifted: road and coastwise shipping</t>
  </si>
  <si>
    <t>Freight lifted: coastwise shipping, pipelines, inland waterway, rail</t>
  </si>
  <si>
    <t>Table H2a</t>
  </si>
  <si>
    <t>Table H2b</t>
  </si>
  <si>
    <t>Figure 6:  Passenger numbers: air and ferry</t>
  </si>
  <si>
    <r>
      <t xml:space="preserve">Vehicles Licensed  </t>
    </r>
    <r>
      <rPr>
        <sz val="10"/>
        <rFont val="Arial"/>
        <family val="2"/>
      </rPr>
      <t>(all vehicles)</t>
    </r>
  </si>
  <si>
    <r>
      <t xml:space="preserve">Public Road Lengths  </t>
    </r>
    <r>
      <rPr>
        <sz val="10"/>
        <rFont val="Arial"/>
        <family val="2"/>
      </rPr>
      <t>(all roads)</t>
    </r>
  </si>
  <si>
    <t>to/from other parts of UK</t>
  </si>
  <si>
    <t>to/from other countries</t>
  </si>
  <si>
    <t>Total to/from other parts of UK</t>
  </si>
  <si>
    <t>Total to/from other countries</t>
  </si>
  <si>
    <t>The Rail figures for 'outwith UK' include freight  taken to Scottish, English or Welsh ports for export.</t>
  </si>
  <si>
    <t>The Rail figures for 'outwith UK' include freight  imported at an English or Welsh port, then brought into Scotland by rail.</t>
  </si>
  <si>
    <t xml:space="preserve">Figures for 2008-09 onwards have been revised due to an error in the LENNON calculation of journeys between Edinburgh and Glasgow. </t>
  </si>
  <si>
    <t>(a)  freight lifted - millions of tonnes</t>
  </si>
  <si>
    <t>(b)  freight moved - millions of tonne-kilometres</t>
  </si>
  <si>
    <t>Identified in another way</t>
  </si>
  <si>
    <t>Refused</t>
  </si>
  <si>
    <t>https://www.gov.uk/government/publications/road-traffic-statistics-minor-road-benchmarking</t>
  </si>
  <si>
    <t>The figures from 2018 onwards are not comparable with previous figures, as they are collected in a different way.</t>
  </si>
  <si>
    <t>Rail2</t>
  </si>
  <si>
    <t>of which on routes within Scotland</t>
  </si>
  <si>
    <t>ORR data:</t>
  </si>
  <si>
    <t>Table S1  Summary of Transport in Scotland - Numbers</t>
  </si>
  <si>
    <t>Type of transport</t>
  </si>
  <si>
    <t xml:space="preserve">Notes </t>
  </si>
  <si>
    <t xml:space="preserve">This worksheet contains one table. </t>
  </si>
  <si>
    <t xml:space="preserve">Note number </t>
  </si>
  <si>
    <t xml:space="preserve">Note text </t>
  </si>
  <si>
    <t>note 1</t>
  </si>
  <si>
    <t>note 2</t>
  </si>
  <si>
    <t>note 3</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</si>
  <si>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</si>
  <si>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</si>
  <si>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[Unavailable]</t>
  </si>
  <si>
    <t>note 4</t>
  </si>
  <si>
    <t>note 5</t>
  </si>
  <si>
    <t>note 6</t>
  </si>
  <si>
    <t>note 7</t>
  </si>
  <si>
    <t>note 8</t>
  </si>
  <si>
    <t>note 9</t>
  </si>
  <si>
    <t>note 10</t>
  </si>
  <si>
    <t>note 11</t>
  </si>
  <si>
    <t>note 12</t>
  </si>
  <si>
    <t>note 13</t>
  </si>
  <si>
    <t>note 14</t>
  </si>
  <si>
    <t>note 15</t>
  </si>
  <si>
    <t>note 16</t>
  </si>
  <si>
    <t>Private and Light Goods [Note 1]</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</si>
  <si>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</si>
  <si>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</si>
  <si>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</si>
  <si>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</si>
  <si>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</si>
  <si>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</si>
  <si>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</si>
  <si>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</si>
  <si>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</si>
  <si>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</si>
  <si>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</si>
  <si>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</si>
  <si>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</si>
  <si>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</si>
  <si>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</si>
  <si>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</si>
  <si>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</si>
  <si>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</si>
  <si>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All Vehicles [Note 1] </t>
  </si>
  <si>
    <t>Local Bus Services [Note 2]</t>
  </si>
  <si>
    <t>Passenger Journeys (boardings) [Note 3]</t>
  </si>
  <si>
    <t>Vehicle Kilometres [Note 3]</t>
  </si>
  <si>
    <t xml:space="preserve">at latest year's prices [Note 3] </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</si>
  <si>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</si>
  <si>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t>
  </si>
  <si>
    <t>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t>
  </si>
  <si>
    <t xml:space="preserve">Road [Note 4]  [Note 9] </t>
  </si>
  <si>
    <t xml:space="preserve">Rail [Note 2]  [Note 15] </t>
  </si>
  <si>
    <t xml:space="preserve">Pipelines [Note 5] </t>
  </si>
  <si>
    <t xml:space="preserve">Trunk (A and M) [Note 10] </t>
  </si>
  <si>
    <t xml:space="preserve">All Roads [Note 10 </t>
  </si>
  <si>
    <t xml:space="preserve">Road Traffic [Note 14] </t>
  </si>
  <si>
    <t xml:space="preserve">Motorways [Note 11] </t>
  </si>
  <si>
    <t xml:space="preserve">Passenger Rail [Note 2]  [Note 6] </t>
  </si>
  <si>
    <r>
      <t>ScotRail</t>
    </r>
    <r>
      <rPr>
        <sz val="14"/>
        <rFont val="Arial"/>
        <family val="2"/>
      </rPr>
      <t xml:space="preserve"> passenger journeys [Note 6] </t>
    </r>
  </si>
  <si>
    <t xml:space="preserve">Rail journeys in/from Scotland [Note 7] </t>
  </si>
  <si>
    <t xml:space="preserve">Ferries [Note 8] </t>
  </si>
  <si>
    <t xml:space="preserve">Totals have been revised in  2012 to include slip roads on Trunk A roads which had previously excluded.  See Road Network chapter for more information. </t>
  </si>
  <si>
    <t>Changes in the layout of the M74/M77/M8 during 2012 are likely to have affected the traffic data for motorways.</t>
  </si>
  <si>
    <t>Estimates for the period since 2010 have been revised to take into account the minor road benchmarking exercise. Further details available at: https://www.gov.uk/government/publications/road-traffic-statistics-minor-road-benchmarking</t>
  </si>
  <si>
    <t>Rail [Note 2]</t>
  </si>
  <si>
    <t xml:space="preserve">  Passenger receipts (£2018 million)</t>
  </si>
  <si>
    <t>Index 2010=100</t>
  </si>
  <si>
    <t>note 17</t>
  </si>
  <si>
    <t>note 18</t>
  </si>
  <si>
    <t>note 19</t>
  </si>
  <si>
    <t>note 20</t>
  </si>
  <si>
    <t>note 21</t>
  </si>
  <si>
    <t>note 22</t>
  </si>
  <si>
    <t>note 23</t>
  </si>
  <si>
    <t>note 24</t>
  </si>
  <si>
    <t>note 25</t>
  </si>
  <si>
    <t>Type of travel</t>
  </si>
  <si>
    <t xml:space="preserve">1999 </t>
  </si>
  <si>
    <t xml:space="preserve">2000 </t>
  </si>
  <si>
    <t xml:space="preserve">2001 </t>
  </si>
  <si>
    <t>Source:Scottish Household Survey</t>
  </si>
  <si>
    <t>Table S3   Summary of Scottish Household Survey results [Note 17] [Note 18]</t>
  </si>
  <si>
    <t xml:space="preserve">Modal share of all journeys [Note 19] </t>
  </si>
  <si>
    <t xml:space="preserve">Travel to work [Note20]  [Note 21] </t>
  </si>
  <si>
    <t xml:space="preserve">% Public and Active Travel [Note 22] </t>
  </si>
  <si>
    <t xml:space="preserve">Travel to school [Note 23] </t>
  </si>
  <si>
    <t xml:space="preserve">Household access to car /bike [Note 24] </t>
  </si>
  <si>
    <t xml:space="preserve">Percentage of car/van stages delayed by traffic congestion [Note 25] </t>
  </si>
  <si>
    <t>To/from UK /other countries</t>
  </si>
  <si>
    <t>note 26</t>
  </si>
  <si>
    <t>note 27</t>
  </si>
  <si>
    <t>note 28</t>
  </si>
  <si>
    <t>note 29</t>
  </si>
  <si>
    <t>note 30</t>
  </si>
  <si>
    <t>note 31</t>
  </si>
  <si>
    <t>note 32</t>
  </si>
  <si>
    <t>note 33</t>
  </si>
  <si>
    <t>note 36</t>
  </si>
  <si>
    <t>The Rosyth/Zeebrugge service started in May 2002, there was a drop in the frequency of service from November 2005 and the passenger service ceased in December 2010.  Figures for services between Lerwick and other countries are available from 1998.</t>
  </si>
  <si>
    <t>Freight lifted by UK HGVs only - does not include freight carried by other HGVs or by other types of vehicle (such as light goods vehicles). The figures for 2004 onwards are not directly comparable with earlier years, due to changes to the survey's methodology &amp; processing.</t>
  </si>
  <si>
    <t>Air [Note 26]</t>
  </si>
  <si>
    <t>Ferry [Note 27]</t>
  </si>
  <si>
    <t>Air [Note 28]</t>
  </si>
  <si>
    <t>Ferry [Note 29]</t>
  </si>
  <si>
    <t>Road [Note 30]</t>
  </si>
  <si>
    <t>Rail [Note31]</t>
  </si>
  <si>
    <t>Water [Note 32]</t>
  </si>
  <si>
    <t>Rail [Note 33]</t>
  </si>
  <si>
    <t>Motorway Scotland</t>
  </si>
  <si>
    <t>A roads Scotland</t>
  </si>
  <si>
    <t>All roads (incl. B, C, unclassified) Scotland</t>
  </si>
  <si>
    <t xml:space="preserve">1990 </t>
  </si>
  <si>
    <t xml:space="preserve">1993 </t>
  </si>
  <si>
    <t xml:space="preserve">1994 </t>
  </si>
  <si>
    <t xml:space="preserve">1995 </t>
  </si>
  <si>
    <t xml:space="preserve">1996 </t>
  </si>
  <si>
    <t xml:space="preserve">1997 </t>
  </si>
  <si>
    <t xml:space="preserve">1998 </t>
  </si>
  <si>
    <t>The apparent year-to-year fluctuations in some of the figures may be due to sampling variability.</t>
  </si>
  <si>
    <t>1999 to 2007 results can be viewed by unhiding columns E to M.</t>
  </si>
  <si>
    <t>The Travel diary methodology changed in 2007 and in 2012, creating a break in the time series.</t>
  </si>
  <si>
    <t>Employed adults (aged 16+) not working from home</t>
  </si>
  <si>
    <t>Figures for 2017 travel to work by car or van an by train have been revised from 67.7 an 5.1.</t>
  </si>
  <si>
    <t>Tram journeys were not included in publications before 2018. They have now been added, and the 2016 figure is 0.1% higher than previous published.</t>
  </si>
  <si>
    <t>Figures for 2017 Travel to school by car or van have been revised from 25.5.</t>
  </si>
  <si>
    <t>From 2012 Q4 the question was changed to ask about access to cars / vans instead of just cars.</t>
  </si>
  <si>
    <t>Data published in 2015 erroneously included a value of 12.5 because of the exclusion of vans; this table contains the revised data.</t>
  </si>
  <si>
    <t>note 37</t>
  </si>
  <si>
    <t>note 38</t>
  </si>
  <si>
    <t>note 39</t>
  </si>
  <si>
    <t>note 40</t>
  </si>
  <si>
    <t>note 41</t>
  </si>
  <si>
    <t>note 42</t>
  </si>
  <si>
    <t>note 43</t>
  </si>
  <si>
    <t>note 44</t>
  </si>
  <si>
    <t>note 45</t>
  </si>
  <si>
    <t>note 46</t>
  </si>
  <si>
    <t xml:space="preserve">These figures are for freight lifted by Heavy Goods Vehicles.  The GB figures are for freight transported within GB; the Scottish figures include small amounts of freight destined for Northern Ireland and outside the UK. </t>
  </si>
  <si>
    <t>note 34</t>
  </si>
  <si>
    <t>note 35</t>
  </si>
  <si>
    <t>GB [Note 35]</t>
  </si>
  <si>
    <t>Motorway GB  [Note 36]</t>
  </si>
  <si>
    <t>A roads GB  [Note 36]</t>
  </si>
  <si>
    <t>All roads (incl. B, C, unclassified) GB  [Note 36]</t>
  </si>
  <si>
    <t>Scotland  [Note 45]</t>
  </si>
  <si>
    <t>GB  [Note 45]</t>
  </si>
  <si>
    <t>Local bus passenger journeys  [Note 35]  [Note 37]</t>
  </si>
  <si>
    <t>Rail passenger journeys  [Note 37]  [Note 38]  [Note 39]</t>
  </si>
  <si>
    <t>GB  [Note43]  [Note 44]</t>
  </si>
  <si>
    <t>Road  [Note 41]  [Note 42]</t>
  </si>
  <si>
    <t>Rail  [Note 37]</t>
  </si>
  <si>
    <t>Scotland  [Note 46]</t>
  </si>
  <si>
    <t>Pipelines  [Note 40]</t>
  </si>
  <si>
    <t>Type of transport - Numbers</t>
  </si>
  <si>
    <t>Domestic freight estimates for 2006 to 2009 were revised on 27 October 2011.</t>
  </si>
  <si>
    <t>2002</t>
  </si>
  <si>
    <t>2003</t>
  </si>
  <si>
    <t>2004</t>
  </si>
  <si>
    <t>2005</t>
  </si>
  <si>
    <t>2006</t>
  </si>
  <si>
    <t>2007</t>
  </si>
  <si>
    <t>2008</t>
  </si>
  <si>
    <t>2009</t>
  </si>
  <si>
    <t>2010</t>
  </si>
  <si>
    <t>2011</t>
  </si>
  <si>
    <t>2012</t>
  </si>
  <si>
    <t>2013</t>
  </si>
  <si>
    <t>2014</t>
  </si>
  <si>
    <t>2015</t>
  </si>
  <si>
    <t>2016</t>
  </si>
  <si>
    <t>2017</t>
  </si>
  <si>
    <t>2018</t>
  </si>
  <si>
    <t>2019</t>
  </si>
  <si>
    <t>Year</t>
  </si>
  <si>
    <t xml:space="preserve">The figures for Car and Air are for calendar years; latterly, the figures for Bus and Rail are for the financial years which start in the specified calendar years (eg the 1996 figures are for 1996-97) </t>
  </si>
  <si>
    <t xml:space="preserve">Pre-1975, the figures are the totals of passenger journeys for the Scottish Bus Group and the four city corporations.  Therefore, they include any non-stage (non-local) services run by these operators, and exclude other operators' stage (local) services. Glasgow Corporation's figures may have included passenger journeys on trolley buses and the Glasgow Underground. Figures from 2004 onwards have been subject to revision due to methodological improvements. </t>
  </si>
  <si>
    <t>Figures from 1995 onwards were revised by ORR in 2013 due to improvements to methodology.  There is a series break between 2007-08 and 2008-09 due to a change in the methodology. From 2008-09 estimates of PTE travel (zone cards) are included. Figures in 2001-02 and 2002-03 were affected by industrial action.</t>
  </si>
  <si>
    <t xml:space="preserve">This grouping was used in STS until 2012 and includes those routes for which figures are available back to 1973: Caledonian MacBrayne, P&amp;O Scottish Ferries / NorthLink Orkney and Shetland Ferries, and Orkney Ferries. The figures from 1995 are affected by the reduction in traffic caused by the withdrawal of the Kyle-Kyleakin service when the Skye Bridge opened in October 1995. </t>
  </si>
  <si>
    <t>All ferry routes within Scotland, between Scotland and Northern Ireland and between Scotland and Europe, for which passenger data is availabe (see chapter 9 for more detail)</t>
  </si>
  <si>
    <t>note 47</t>
  </si>
  <si>
    <t>note 48</t>
  </si>
  <si>
    <t>note 49</t>
  </si>
  <si>
    <t>note 50</t>
  </si>
  <si>
    <t>note 51</t>
  </si>
  <si>
    <r>
      <t>Table H1</t>
    </r>
    <r>
      <rPr>
        <sz val="12"/>
        <rFont val="Arial"/>
        <family val="2"/>
      </rPr>
      <t xml:space="preserve">   Summary of passenger traffic [Note 47]</t>
    </r>
  </si>
  <si>
    <t>Bus passenger journeys on local services  [Note 48]</t>
  </si>
  <si>
    <t>Air terminal passengers at airports</t>
  </si>
  <si>
    <t>Ferry passengers on routes within Scotland and to Northern Ireland and Europe [Note 51]</t>
  </si>
  <si>
    <t>Ferry passengers on selected ferry services [Note 50]</t>
  </si>
  <si>
    <t>Ferry on selected services [Note 50]</t>
  </si>
  <si>
    <t>Column2</t>
  </si>
  <si>
    <t>Road lifted in Scotland</t>
  </si>
  <si>
    <t>Coastwise shipping lifted in Scotland</t>
  </si>
  <si>
    <t>Inland waterway lifted in Scotland</t>
  </si>
  <si>
    <t xml:space="preserve">     </t>
  </si>
  <si>
    <t>note 52</t>
  </si>
  <si>
    <t>2020 [Note 52]</t>
  </si>
  <si>
    <t>note 53</t>
  </si>
  <si>
    <t>note 54</t>
  </si>
  <si>
    <t>note 55</t>
  </si>
  <si>
    <t>note 56</t>
  </si>
  <si>
    <t>note 57</t>
  </si>
  <si>
    <t>note 58</t>
  </si>
  <si>
    <t>note 59</t>
  </si>
  <si>
    <t>note 60</t>
  </si>
  <si>
    <r>
      <t>Table H2</t>
    </r>
    <r>
      <rPr>
        <sz val="12"/>
        <rFont val="Arial"/>
        <family val="2"/>
      </rPr>
      <t xml:space="preserve">  Summary of freight traffic [Note 53]</t>
    </r>
  </si>
  <si>
    <t>Year [Note 54]</t>
  </si>
  <si>
    <t>Pipeline [Note 55]</t>
  </si>
  <si>
    <t>1999 [Note 56]</t>
  </si>
  <si>
    <t>2003 [Note 57]</t>
  </si>
  <si>
    <t>2006 [Note 58]</t>
  </si>
  <si>
    <t>2007 [Note 58]</t>
  </si>
  <si>
    <t>2008 [Note 58]</t>
  </si>
  <si>
    <t>2009 [Note 58]</t>
  </si>
  <si>
    <t>2011 [Note 59]</t>
  </si>
  <si>
    <t>2012 [Note 59]</t>
  </si>
  <si>
    <t>2013 [Note 59]</t>
  </si>
  <si>
    <t>2014 [Note 59]</t>
  </si>
  <si>
    <t>2015 [Note 59]</t>
  </si>
  <si>
    <t>2016 [Note 59]</t>
  </si>
  <si>
    <t>Rail lifted in Scotland [Note 60]</t>
  </si>
  <si>
    <t>note 61</t>
  </si>
  <si>
    <t>note 62</t>
  </si>
  <si>
    <t>note 63</t>
  </si>
  <si>
    <t>note 64</t>
  </si>
  <si>
    <t>note 65</t>
  </si>
  <si>
    <t>note 66</t>
  </si>
  <si>
    <t>note 67</t>
  </si>
  <si>
    <t>note 68</t>
  </si>
  <si>
    <t>note 69</t>
  </si>
  <si>
    <t>note 70</t>
  </si>
  <si>
    <t>note 71</t>
  </si>
  <si>
    <t>note 72</t>
  </si>
  <si>
    <t>note 73</t>
  </si>
  <si>
    <t>note 74</t>
  </si>
  <si>
    <r>
      <t>Table H2</t>
    </r>
    <r>
      <rPr>
        <sz val="12"/>
        <rFont val="Arial"/>
        <family val="2"/>
      </rPr>
      <t xml:space="preserve">  Summary of freight traffic [Note 61]</t>
    </r>
  </si>
  <si>
    <t>Year[Note 62]</t>
  </si>
  <si>
    <t>Pipeline[Note 63] [Note 66]</t>
  </si>
  <si>
    <t>Rail [Note 67]</t>
  </si>
  <si>
    <t>1999 [Note 64]</t>
  </si>
  <si>
    <t>2003 [Note 65]</t>
  </si>
  <si>
    <t>2011 [Note 68]</t>
  </si>
  <si>
    <t>2012 [Note 68]</t>
  </si>
  <si>
    <t>2013 [Note 68]</t>
  </si>
  <si>
    <t>2014 [Note 68]</t>
  </si>
  <si>
    <t>2015 [Note 68]</t>
  </si>
  <si>
    <t>2016 [Note 68]</t>
  </si>
  <si>
    <t>2012 [note 69] [Note 70]</t>
  </si>
  <si>
    <t>2010 [Note 70]</t>
  </si>
  <si>
    <t>2011 [Note 70]</t>
  </si>
  <si>
    <t>2013 [Note 70]</t>
  </si>
  <si>
    <t>2014 [Note 70]</t>
  </si>
  <si>
    <t>2015 [Note 70]</t>
  </si>
  <si>
    <t>2016 [Note 70]</t>
  </si>
  <si>
    <t>2017 [Note 70]</t>
  </si>
  <si>
    <t>2018 [Note 70]</t>
  </si>
  <si>
    <t>2019 [Note 70]</t>
  </si>
  <si>
    <t xml:space="preserve">   </t>
  </si>
  <si>
    <t>1975 [Note 71]</t>
  </si>
  <si>
    <t>1994 [Note 73]</t>
  </si>
  <si>
    <t>2001 [Note 74]</t>
  </si>
  <si>
    <t>The figures for 'road', 'rail', 'coastwise shipping' and 'inland waterways' are the total amounts lifted in Scotland.  The category of 'coastal shipping' is shown for historical reasons.  It is defined in a different way:  the 'coastal shipping' figure is the total lifted in Scotland plus the total lifted elsewhere in the UK which is delivered in Scotland.  The 'pipeline' figure is the estimated amount of crude oil carried by on-shore pipelines which are over 50km in length. This table does not show one port traffic to / from oil rigs and the sea bed.</t>
  </si>
  <si>
    <t>The figures are all for calendar years except for the figures for 'rail' from 1985,  which are for the financial years which start in the specified calendar years (e.g. the rail figures for 1997 are for 1997-98).</t>
  </si>
  <si>
    <t>A new system for collecting port statistics was introduced in 2000. Data prior to that are on a different basis.</t>
  </si>
  <si>
    <t>Changes to the methodology for collecting road freight data mean that previous figures are not comparable.</t>
  </si>
  <si>
    <t>Domestic freight estimates for 2006 to 2009 were revised on 27 October 2011</t>
  </si>
  <si>
    <t>Domestic freight estimates from 2011 to 2016 were revised in 2018</t>
  </si>
  <si>
    <t>The figures for 'road', 'rail', 'coastwise shipping' and 'inland waterways' relate to freight lifted in Scotland;for 'pipeline' it is the estimated tonne-kilometres for crude oil carried by on-shore pipelines which are over 50km in length.  This table does not show the tonne-kilometres for one port traffic to / from oil rigs and the sea bed or for coastal shipping (as defined in part [a] of this table).</t>
  </si>
  <si>
    <t xml:space="preserve">The figures are all for calendar years except for the figures for rail which are for the financial years which start in the specified calendar years </t>
  </si>
  <si>
    <t>Over 50km</t>
  </si>
  <si>
    <t>Pipeline figures for 2012 are provisional.</t>
  </si>
  <si>
    <t xml:space="preserve">Revisions made to rail freight from 2001 onwards due to an error in the formula for calculating the figures </t>
  </si>
  <si>
    <t>The increase in motorway traffic in 2012 is the result of new motorway opening.  More detail can be found in the road network chapter.</t>
  </si>
  <si>
    <t xml:space="preserve">The figures for vehicles licensed for 1974 to 1978 are on different bases, due to the effect on the annual 'census' of the transfer of licensing records from local offices to the then DVLC </t>
  </si>
  <si>
    <t xml:space="preserve">For years up to 1992 estimates are taken from the DVLA annual vehicle census, from 1993 onwards estimates are taken from the Vehicle Information Database and are not consistent with previous years.  The VID figure for 1992 was 1,840,000 compared with the DVLA figure of 1,884,000. </t>
  </si>
  <si>
    <t xml:space="preserve">New registration results to 1994 are taken from geographical analysis provided by DVLA.  Results for 1995 onwards are  estimated using post town area data.  The vehicle taxation system was subject to major revisions from July 1995. </t>
  </si>
  <si>
    <t>DfT has revised the figures for the light goods and goods body types back to 2001. DfT does not have the underlying  data to revise earlier years' figures.</t>
  </si>
  <si>
    <t>1992 [Note 72]</t>
  </si>
  <si>
    <t>Scotrail  passenger journeys originating in Scotland  [Note 7]</t>
  </si>
  <si>
    <t>Scotrail</t>
  </si>
  <si>
    <t>Figure 5:  Passenger numbers: local bus and Scotrail</t>
  </si>
  <si>
    <t xml:space="preserve">2021 </t>
  </si>
  <si>
    <t xml:space="preserve">      Index 2010=100</t>
  </si>
  <si>
    <t>2021</t>
  </si>
  <si>
    <t>2021 [Note 52]</t>
  </si>
  <si>
    <t>Due to changes in the survey in response to covid-19, 2020 data is not directly comparable with previous years, so there is a break in the time series between 2019 and 2021</t>
  </si>
  <si>
    <t>The GB figures relate to motor vehicle traffic only, and therefore exclude a small amount of pedal cycle traffic. Estimates for the period since 2000 have been revised following the minor road review. Further details are available in the technical report, available at: https://www.gov.uk/government/publications/road-traffic-statistics-guidance</t>
  </si>
  <si>
    <t>Estimates for minor roads for the period since 2000 have been revised to take into account the minor road benchmarking exercise. Further details available at: https://www.gov.uk/government/statistics/road-traffic-estimates-in-great-britain-2021/minor-road-traffic-estimates-review-technical-report</t>
  </si>
  <si>
    <t>2000 [Note 70]</t>
  </si>
  <si>
    <t>2001 [Note 70]</t>
  </si>
  <si>
    <t>2002 [Note 70]</t>
  </si>
  <si>
    <t>2003 [Note 70]</t>
  </si>
  <si>
    <t>2004 [Note 70]</t>
  </si>
  <si>
    <t>2005 [Note 70]</t>
  </si>
  <si>
    <t>2006 [Note 70]</t>
  </si>
  <si>
    <t>2007 [Note 70]</t>
  </si>
  <si>
    <t>2008 [Note 70]</t>
  </si>
  <si>
    <t>2009 [Note 70]</t>
  </si>
  <si>
    <t>2021 - E&amp;W and NI from 2021 census</t>
  </si>
  <si>
    <t>Killed and adjusted serious</t>
  </si>
  <si>
    <t>Due to changes in the the way casualty severities are recorded, killed/serious figures prior to 2004 are not comparable with later years.</t>
  </si>
  <si>
    <t>Cars on all roads</t>
  </si>
  <si>
    <t>Car million vehicle kilometres on all roads</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</si>
  <si>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</si>
  <si>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DfT  revised its methodlogy from 2004, causing a break in the series.  Pasenger numbers for 2016 to 2021 have been revised.</t>
  </si>
  <si>
    <t>% All journeys under 2 miles by walking</t>
  </si>
  <si>
    <t>% All journeys under 5 miles by cycling</t>
  </si>
  <si>
    <t>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methodology change and results from an investigation, please see here.</t>
  </si>
  <si>
    <t>Road [Note 4]</t>
  </si>
  <si>
    <t>2021 [Note52]</t>
  </si>
  <si>
    <t>Road lifted in Scotland [Note 4]</t>
  </si>
  <si>
    <t>Figure 10:  Freight lifted: coastwise shipping</t>
  </si>
  <si>
    <t>Road  [Note 4]</t>
  </si>
  <si>
    <t>2022</t>
  </si>
  <si>
    <t xml:space="preserve">2022 </t>
  </si>
  <si>
    <t>2022 [Note 52]</t>
  </si>
  <si>
    <t>2022 [Note52]</t>
  </si>
  <si>
    <t>Passenger receipts (2021 £million)</t>
  </si>
  <si>
    <t>2022 Scotland from mid year esimate 2021</t>
  </si>
  <si>
    <t>[data not collected]</t>
  </si>
  <si>
    <t>[small sample]</t>
  </si>
  <si>
    <t>Goods</t>
  </si>
  <si>
    <t>Shipping</t>
  </si>
  <si>
    <t>Percentage</t>
  </si>
  <si>
    <t>Transport</t>
  </si>
  <si>
    <t>Summary chapter figure 8: Share of greenhouse gas emissions by mode in 2021</t>
  </si>
  <si>
    <t>Reported Road Collision Casualties [Note 12] [Note 13]</t>
  </si>
  <si>
    <t>Reported Road Collision Casualties 11</t>
  </si>
  <si>
    <t>Reported Road Collision Casualties: Killed or Adjusted Seriously Injured  [Note 45]</t>
  </si>
  <si>
    <t>Reported Road Collision Casualties: Killed or Seriously Injured [Note 45]</t>
  </si>
  <si>
    <r>
      <t xml:space="preserve">Households with a Car  </t>
    </r>
    <r>
      <rPr>
        <sz val="14"/>
        <rFont val="Arial"/>
        <family val="2"/>
      </rPr>
      <t>(National Travel Survey) [Note 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</si>
</sst>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_);_(* \(#,##0\);_(* &quot;-&quot;_);_(@_)"/>
    <numFmt numFmtId="165" formatCode="_(* #,##0.00_);_(* \(#,##0.00\);_(* &quot;-&quot;??_);_(@_)"/>
    <numFmt numFmtId="166" formatCode="0.0"/>
    <numFmt numFmtId="167" formatCode="0.000"/>
    <numFmt numFmtId="168" formatCode="#,##0.0"/>
    <numFmt numFmtId="169" formatCode="#,##0.000"/>
    <numFmt numFmtId="170" formatCode="_-* #,##0.0_-;\-* #,##0.0_-;_-* &quot;-&quot;??_-;_-@_-"/>
    <numFmt numFmtId="171" formatCode="_-* #,##0_-;\-* #,##0_-;_-* &quot;-&quot;??_-;_-@_-"/>
    <numFmt numFmtId="172" formatCode="#,##0_);\(#,##0\)"/>
    <numFmt numFmtId="173" formatCode="General_)"/>
    <numFmt numFmtId="174" formatCode="0.0_ ;\-0.0\ "/>
    <numFmt numFmtId="175" formatCode="#,###.0,"/>
    <numFmt numFmtId="176" formatCode="#,##0.0;\-#,##0.0"/>
    <numFmt numFmtId="177" formatCode="0_ ;\-0\ "/>
    <numFmt numFmtId="178" formatCode="0.00000"/>
    <numFmt numFmtId="179" formatCode="0.0000"/>
    <numFmt numFmtId="180" formatCode="_(* #,##0_);_(* \(#,##0\);_(* &quot;-&quot;??_);_(@_)"/>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sz val="8"/>
      <name val="Arial MT"/>
    </font>
    <font>
      <sz val="12"/>
      <name val="Arial"/>
      <family val="2"/>
    </font>
    <font>
      <b/>
      <sz val="12"/>
      <name val="Arial"/>
      <family val="2"/>
    </font>
    <font>
      <sz val="10"/>
      <name val="Arial"/>
      <family val="2"/>
    </font>
    <font>
      <b/>
      <sz val="12"/>
      <name val="Arial MT"/>
    </font>
    <font>
      <b/>
      <sz val="10"/>
      <name val="Arial"/>
      <family val="2"/>
    </font>
    <font>
      <i/>
      <sz val="10"/>
      <name val="Arial"/>
      <family val="2"/>
    </font>
    <font>
      <vertAlign val="superscript"/>
      <sz val="10"/>
      <name val="Arial"/>
      <family val="2"/>
    </font>
    <font>
      <sz val="10"/>
      <name val="Arial MT"/>
    </font>
    <font>
      <b/>
      <sz val="16"/>
      <name val="Arial"/>
      <family val="2"/>
    </font>
    <font>
      <b/>
      <sz val="14"/>
      <name val="Arial"/>
      <family val="2"/>
    </font>
    <font>
      <sz val="14"/>
      <name val="Arial MT"/>
    </font>
    <font>
      <sz val="14"/>
      <name val="Arial"/>
      <family val="2"/>
    </font>
    <font>
      <i/>
      <sz val="14"/>
      <name val="Arial"/>
      <family val="2"/>
    </font>
    <font>
      <sz val="11"/>
      <name val="Arial"/>
      <family val="2"/>
    </font>
    <font>
      <sz val="16"/>
      <name val="Arial"/>
      <family val="2"/>
    </font>
    <font>
      <b/>
      <i/>
      <sz val="14"/>
      <name val="Arial"/>
      <family val="2"/>
    </font>
    <font>
      <vertAlign val="superscript"/>
      <sz val="14"/>
      <name val="Arial"/>
      <family val="2"/>
    </font>
    <font>
      <i/>
      <sz val="10"/>
      <name val="Arial MT"/>
    </font>
    <font>
      <i/>
      <sz val="12"/>
      <name val="Arial"/>
      <family val="2"/>
    </font>
    <font>
      <i/>
      <sz val="12"/>
      <name val="Arial MT"/>
    </font>
    <font>
      <b/>
      <sz val="11"/>
      <name val="Arial"/>
      <family val="2"/>
    </font>
    <font>
      <b/>
      <sz val="24"/>
      <name val="Arial MT"/>
    </font>
    <font>
      <sz val="24"/>
      <name val="Arial MT"/>
    </font>
    <font>
      <sz val="14"/>
      <name val="Times New Roman"/>
      <family val="1"/>
    </font>
    <font>
      <sz val="18"/>
      <name val="Arial MT"/>
    </font>
    <font>
      <sz val="12"/>
      <name val="Times New Roman"/>
      <family val="1"/>
    </font>
    <font>
      <b/>
      <u/>
      <sz val="12"/>
      <name val="Arial"/>
      <family val="2"/>
    </font>
    <font>
      <b/>
      <u/>
      <sz val="10"/>
      <name val="Arial"/>
      <family val="2"/>
    </font>
    <font>
      <u/>
      <sz val="10"/>
      <name val="Arial"/>
      <family val="2"/>
    </font>
    <font>
      <sz val="8"/>
      <name val="Arial"/>
      <family val="2"/>
    </font>
    <font>
      <b/>
      <sz val="10"/>
      <name val="Arial MT"/>
    </font>
    <font>
      <sz val="10"/>
      <color theme="1"/>
      <name val="Arial"/>
      <family val="2"/>
    </font>
    <font>
      <b/>
      <sz val="10"/>
      <color rgb="FF000000"/>
      <name val="Calibri"/>
      <family val="2"/>
    </font>
    <font>
      <u/>
      <sz val="10"/>
      <color theme="10"/>
      <name val="Arial"/>
      <family val="2"/>
    </font>
    <font>
      <b/>
      <sz val="14"/>
      <name val="Arial MT"/>
    </font>
    <font>
      <b/>
      <sz val="18"/>
      <name val="Arial MT"/>
    </font>
    <font>
      <b/>
      <sz val="16"/>
      <name val="Arial MT"/>
    </font>
    <font>
      <i/>
      <sz val="14"/>
      <name val="Arial MT"/>
    </font>
    <font>
      <sz val="16"/>
      <name val="Arial MT"/>
    </font>
    <font>
      <sz val="11"/>
      <color theme="1"/>
      <name val="Calibri"/>
      <family val="2"/>
      <scheme val="minor"/>
    </font>
    <font>
      <sz val="10"/>
      <name val="Calibri"/>
      <family val="2"/>
    </font>
    <font>
      <u/>
      <sz val="8"/>
      <color rgb="FF0000FF"/>
      <name val="Times New Roman"/>
      <family val="1"/>
    </font>
    <font>
      <u/>
      <sz val="10"/>
      <color indexed="12"/>
      <name val="MS Sans Serif"/>
      <family val="2"/>
    </font>
    <font>
      <u/>
      <sz val="10"/>
      <color indexed="12"/>
      <name val="Arial"/>
      <family val="2"/>
    </font>
    <font>
      <sz val="10"/>
      <name val="MS Sans Serif"/>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b/>
      <sz val="11"/>
      <name val="Arial MT"/>
    </font>
    <font>
      <sz val="11"/>
      <color indexed="8"/>
      <name val="Calibri"/>
      <family val="2"/>
    </font>
    <font>
      <sz val="10"/>
      <color indexed="8"/>
      <name val="Arial"/>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sz val="10"/>
      <name val="Arial"/>
    </font>
    <font>
      <sz val="11"/>
      <name val="Calibri"/>
      <family val="2"/>
      <scheme val="minor"/>
    </font>
    <font>
      <sz val="9"/>
      <name val="Arial"/>
      <family val="2"/>
    </font>
    <font>
      <b/>
      <sz val="10"/>
      <name val="Calibri"/>
      <family val="2"/>
    </font>
    <font>
      <b/>
      <sz val="15"/>
      <name val="Arial"/>
      <family val="2"/>
    </font>
    <font>
      <u/>
      <sz val="12"/>
      <name val="Arial"/>
      <family val="2"/>
    </font>
  </fonts>
  <fills count="1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rgb="FFFFFFFF"/>
      </left>
      <right style="medium">
        <color rgb="FFFFFFFF"/>
      </right>
      <top/>
      <bottom/>
      <diagonal/>
    </border>
    <border>
      <left style="medium">
        <color rgb="FFFFFFFF"/>
      </left>
      <right/>
      <top/>
      <bottom/>
      <diagonal/>
    </border>
    <border>
      <left style="thin">
        <color rgb="FF808080"/>
      </left>
      <right style="thin">
        <color rgb="FF808080"/>
      </right>
      <top style="thin">
        <color rgb="FF808080"/>
      </top>
      <bottom style="thin">
        <color rgb="FF808080"/>
      </bottom>
      <diagonal/>
    </border>
    <border>
      <left/>
      <right style="thin">
        <color indexed="64"/>
      </right>
      <top/>
      <bottom style="medium">
        <color indexed="64"/>
      </bottom>
      <diagonal/>
    </border>
  </borders>
  <cellStyleXfs count="72">
    <xf numFmtId="0" fontId="0" fillId="0" borderId="0"/>
    <xf numFmtId="165" fontId="4" fillId="0" borderId="0" applyFont="0" applyFill="0" applyBorder="0" applyAlignment="0" applyProtection="0"/>
    <xf numFmtId="165" fontId="38" fillId="0" borderId="0" applyFont="0" applyFill="0" applyBorder="0" applyAlignment="0" applyProtection="0"/>
    <xf numFmtId="165" fontId="9" fillId="0" borderId="0" applyFont="0" applyFill="0" applyBorder="0" applyAlignment="0" applyProtection="0"/>
    <xf numFmtId="0" fontId="9" fillId="0" borderId="0"/>
    <xf numFmtId="0" fontId="38" fillId="0" borderId="0"/>
    <xf numFmtId="0" fontId="9" fillId="0" borderId="0"/>
    <xf numFmtId="0" fontId="9" fillId="0" borderId="0"/>
    <xf numFmtId="173" fontId="5" fillId="0" borderId="0"/>
    <xf numFmtId="173" fontId="5" fillId="0" borderId="0"/>
    <xf numFmtId="173" fontId="5" fillId="0" borderId="0"/>
    <xf numFmtId="173" fontId="5" fillId="0" borderId="0"/>
    <xf numFmtId="0" fontId="36" fillId="0" borderId="0"/>
    <xf numFmtId="9" fontId="4" fillId="0" borderId="0" applyFont="0" applyFill="0" applyBorder="0" applyAlignment="0" applyProtection="0"/>
    <xf numFmtId="9" fontId="38" fillId="0" borderId="0" applyFont="0" applyFill="0" applyBorder="0" applyAlignment="0" applyProtection="0"/>
    <xf numFmtId="9" fontId="9" fillId="0" borderId="0" applyFont="0" applyFill="0" applyBorder="0" applyAlignment="0" applyProtection="0"/>
    <xf numFmtId="0" fontId="40" fillId="0" borderId="0" applyNumberFormat="0" applyFill="0" applyBorder="0" applyAlignment="0" applyProtection="0"/>
    <xf numFmtId="0" fontId="46" fillId="0" borderId="0"/>
    <xf numFmtId="0" fontId="48" fillId="0" borderId="0" applyNumberFormat="0" applyFill="0" applyBorder="0" applyAlignment="0" applyProtection="0"/>
    <xf numFmtId="0" fontId="38" fillId="0" borderId="0"/>
    <xf numFmtId="165" fontId="38" fillId="0" borderId="0" applyFont="0" applyFill="0" applyBorder="0" applyAlignment="0" applyProtection="0"/>
    <xf numFmtId="0" fontId="3" fillId="0" borderId="0"/>
    <xf numFmtId="0" fontId="52" fillId="0" borderId="0" applyNumberFormat="0" applyFill="0" applyBorder="0" applyAlignment="0" applyProtection="0"/>
    <xf numFmtId="0" fontId="53"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49" fillId="0" borderId="0" applyNumberFormat="0" applyFill="0" applyBorder="0" applyAlignment="0" applyProtection="0"/>
    <xf numFmtId="0" fontId="54" fillId="0" borderId="0" applyNumberFormat="0" applyFill="0" applyBorder="0" applyAlignment="0" applyProtection="0"/>
    <xf numFmtId="0" fontId="55" fillId="0" borderId="0" applyNumberFormat="0" applyFont="0" applyBorder="0" applyProtection="0"/>
    <xf numFmtId="0" fontId="51" fillId="0" borderId="0"/>
    <xf numFmtId="0" fontId="4" fillId="0" borderId="0"/>
    <xf numFmtId="0" fontId="56" fillId="0" borderId="0" applyNumberFormat="0" applyBorder="0" applyProtection="0"/>
    <xf numFmtId="0" fontId="57" fillId="0" borderId="0" applyNumberFormat="0" applyBorder="0" applyProtection="0"/>
    <xf numFmtId="0" fontId="4" fillId="0" borderId="0"/>
    <xf numFmtId="0" fontId="51" fillId="0" borderId="0"/>
    <xf numFmtId="0" fontId="56" fillId="0" borderId="0" applyNumberFormat="0" applyFill="0" applyBorder="0" applyAlignment="0" applyProtection="0"/>
    <xf numFmtId="173" fontId="5" fillId="0" borderId="0"/>
    <xf numFmtId="165" fontId="4" fillId="0" borderId="0" applyFont="0" applyFill="0" applyBorder="0" applyAlignment="0" applyProtection="0"/>
    <xf numFmtId="0" fontId="4" fillId="0" borderId="0"/>
    <xf numFmtId="0" fontId="60" fillId="0" borderId="0"/>
    <xf numFmtId="0" fontId="4" fillId="0" borderId="0"/>
    <xf numFmtId="0" fontId="4" fillId="0" borderId="0"/>
    <xf numFmtId="0" fontId="59" fillId="0" borderId="0"/>
    <xf numFmtId="0" fontId="59" fillId="0" borderId="0"/>
    <xf numFmtId="165" fontId="4" fillId="0" borderId="0" applyFont="0" applyFill="0" applyBorder="0" applyAlignment="0" applyProtection="0"/>
    <xf numFmtId="165" fontId="38"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2" fillId="0" borderId="0"/>
    <xf numFmtId="165" fontId="38" fillId="0" borderId="0" applyFont="0" applyFill="0" applyBorder="0" applyAlignment="0" applyProtection="0"/>
    <xf numFmtId="0" fontId="2" fillId="0" borderId="0"/>
    <xf numFmtId="165" fontId="4" fillId="0" borderId="0" applyFont="0" applyFill="0" applyBorder="0" applyAlignment="0" applyProtection="0"/>
    <xf numFmtId="0" fontId="55" fillId="0" borderId="0"/>
    <xf numFmtId="0" fontId="67" fillId="0" borderId="0"/>
    <xf numFmtId="0" fontId="68" fillId="0" borderId="0"/>
    <xf numFmtId="0" fontId="65" fillId="11" borderId="0"/>
    <xf numFmtId="0" fontId="62" fillId="9" borderId="0"/>
    <xf numFmtId="0" fontId="69" fillId="12" borderId="0"/>
    <xf numFmtId="0" fontId="70" fillId="12" borderId="12"/>
    <xf numFmtId="0" fontId="39" fillId="0" borderId="0"/>
    <xf numFmtId="0" fontId="61" fillId="6" borderId="0"/>
    <xf numFmtId="0" fontId="61" fillId="7" borderId="0"/>
    <xf numFmtId="0" fontId="39" fillId="8" borderId="0"/>
    <xf numFmtId="0" fontId="63" fillId="10" borderId="0"/>
    <xf numFmtId="0" fontId="64" fillId="0" borderId="0"/>
    <xf numFmtId="0" fontId="66" fillId="0" borderId="0"/>
    <xf numFmtId="0" fontId="55" fillId="0" borderId="0"/>
    <xf numFmtId="0" fontId="55" fillId="0" borderId="0"/>
    <xf numFmtId="0" fontId="62" fillId="0" borderId="0"/>
    <xf numFmtId="0" fontId="1" fillId="0" borderId="0"/>
  </cellStyleXfs>
  <cellXfs count="423">
    <xf numFmtId="0" fontId="0" fillId="0" borderId="0" xfId="0"/>
    <xf numFmtId="173" fontId="8" fillId="2" borderId="0" xfId="9" applyFont="1" applyFill="1" applyAlignment="1">
      <alignment horizontal="left"/>
    </xf>
    <xf numFmtId="173" fontId="7" fillId="2" borderId="0" xfId="9" applyFont="1" applyFill="1" applyAlignment="1">
      <alignment horizontal="left"/>
    </xf>
    <xf numFmtId="173" fontId="10" fillId="2" borderId="0" xfId="9" applyFont="1" applyFill="1"/>
    <xf numFmtId="173" fontId="11" fillId="2" borderId="0" xfId="9" applyFont="1" applyFill="1"/>
    <xf numFmtId="173" fontId="11" fillId="2" borderId="0" xfId="9" applyFont="1" applyFill="1" applyAlignment="1">
      <alignment horizontal="left"/>
    </xf>
    <xf numFmtId="173" fontId="12" fillId="2" borderId="0" xfId="9" applyFont="1" applyFill="1" applyAlignment="1">
      <alignment horizontal="right"/>
    </xf>
    <xf numFmtId="3" fontId="7" fillId="2" borderId="0" xfId="9" applyNumberFormat="1" applyFont="1" applyFill="1" applyAlignment="1">
      <alignment horizontal="right"/>
    </xf>
    <xf numFmtId="173" fontId="7" fillId="2" borderId="0" xfId="9" applyFont="1" applyFill="1"/>
    <xf numFmtId="3" fontId="7" fillId="2" borderId="0" xfId="9" applyNumberFormat="1" applyFont="1" applyFill="1"/>
    <xf numFmtId="168" fontId="7" fillId="2" borderId="0" xfId="9" applyNumberFormat="1" applyFont="1" applyFill="1" applyAlignment="1">
      <alignment horizontal="right"/>
    </xf>
    <xf numFmtId="2" fontId="7" fillId="2" borderId="0" xfId="9" applyNumberFormat="1" applyFont="1" applyFill="1" applyAlignment="1">
      <alignment horizontal="right"/>
    </xf>
    <xf numFmtId="173" fontId="14" fillId="2" borderId="0" xfId="9" applyFont="1" applyFill="1"/>
    <xf numFmtId="173" fontId="17" fillId="2" borderId="0" xfId="8" applyFont="1" applyFill="1"/>
    <xf numFmtId="173" fontId="16" fillId="2" borderId="0" xfId="8" applyFont="1" applyFill="1" applyAlignment="1">
      <alignment horizontal="left"/>
    </xf>
    <xf numFmtId="173" fontId="7" fillId="2" borderId="0" xfId="8" applyFont="1" applyFill="1"/>
    <xf numFmtId="173" fontId="15" fillId="2" borderId="0" xfId="9" applyFont="1" applyFill="1" applyAlignment="1">
      <alignment horizontal="left"/>
    </xf>
    <xf numFmtId="173" fontId="17" fillId="2" borderId="0" xfId="9" applyFont="1" applyFill="1"/>
    <xf numFmtId="173" fontId="22" fillId="2" borderId="0" xfId="9" applyFont="1" applyFill="1"/>
    <xf numFmtId="173" fontId="19" fillId="2" borderId="0" xfId="9" applyFont="1" applyFill="1" applyAlignment="1">
      <alignment horizontal="right"/>
    </xf>
    <xf numFmtId="173" fontId="18" fillId="2" borderId="0" xfId="9" applyFont="1" applyFill="1"/>
    <xf numFmtId="173" fontId="16" fillId="2" borderId="0" xfId="9" applyFont="1" applyFill="1" applyAlignment="1">
      <alignment horizontal="left"/>
    </xf>
    <xf numFmtId="173" fontId="16" fillId="2" borderId="0" xfId="9" applyFont="1" applyFill="1"/>
    <xf numFmtId="3" fontId="17" fillId="2" borderId="0" xfId="9" applyNumberFormat="1" applyFont="1" applyFill="1"/>
    <xf numFmtId="173" fontId="18" fillId="2" borderId="0" xfId="9" applyFont="1" applyFill="1" applyAlignment="1">
      <alignment horizontal="left"/>
    </xf>
    <xf numFmtId="173" fontId="8" fillId="2" borderId="0" xfId="9" applyFont="1" applyFill="1"/>
    <xf numFmtId="173" fontId="7" fillId="2" borderId="0" xfId="9" applyFont="1" applyFill="1" applyAlignment="1">
      <alignment horizontal="right"/>
    </xf>
    <xf numFmtId="1" fontId="7" fillId="2" borderId="0" xfId="9" applyNumberFormat="1" applyFont="1" applyFill="1" applyAlignment="1">
      <alignment horizontal="right"/>
    </xf>
    <xf numFmtId="166" fontId="7" fillId="2" borderId="0" xfId="9" applyNumberFormat="1" applyFont="1" applyFill="1" applyAlignment="1">
      <alignment horizontal="right"/>
    </xf>
    <xf numFmtId="166" fontId="7" fillId="2" borderId="2" xfId="9" applyNumberFormat="1" applyFont="1" applyFill="1" applyBorder="1" applyAlignment="1">
      <alignment horizontal="right"/>
    </xf>
    <xf numFmtId="3" fontId="7" fillId="2" borderId="0" xfId="1" applyNumberFormat="1" applyFont="1" applyFill="1" applyAlignment="1">
      <alignment horizontal="right"/>
    </xf>
    <xf numFmtId="3" fontId="7" fillId="2" borderId="0" xfId="1" applyNumberFormat="1" applyFont="1" applyFill="1" applyBorder="1" applyAlignment="1">
      <alignment horizontal="right"/>
    </xf>
    <xf numFmtId="173" fontId="13" fillId="2" borderId="0" xfId="9" quotePrefix="1" applyFont="1" applyFill="1"/>
    <xf numFmtId="1" fontId="7" fillId="2" borderId="0" xfId="9" applyNumberFormat="1" applyFont="1" applyFill="1"/>
    <xf numFmtId="171" fontId="7" fillId="2" borderId="0" xfId="1" applyNumberFormat="1" applyFont="1" applyFill="1" applyBorder="1"/>
    <xf numFmtId="173" fontId="8" fillId="2" borderId="0" xfId="9" quotePrefix="1" applyFont="1" applyFill="1" applyAlignment="1">
      <alignment horizontal="left"/>
    </xf>
    <xf numFmtId="173" fontId="12" fillId="2" borderId="2" xfId="9" applyFont="1" applyFill="1" applyBorder="1" applyAlignment="1">
      <alignment horizontal="right"/>
    </xf>
    <xf numFmtId="173" fontId="7" fillId="2" borderId="0" xfId="9" applyFont="1" applyFill="1" applyAlignment="1">
      <alignment horizontal="center"/>
    </xf>
    <xf numFmtId="3" fontId="7" fillId="2" borderId="3" xfId="9" applyNumberFormat="1" applyFont="1" applyFill="1" applyBorder="1" applyAlignment="1">
      <alignment horizontal="right"/>
    </xf>
    <xf numFmtId="37" fontId="7" fillId="2" borderId="0" xfId="9" applyNumberFormat="1" applyFont="1" applyFill="1" applyAlignment="1">
      <alignment horizontal="right"/>
    </xf>
    <xf numFmtId="37" fontId="7" fillId="2" borderId="3" xfId="9" applyNumberFormat="1" applyFont="1" applyFill="1" applyBorder="1" applyAlignment="1">
      <alignment horizontal="right"/>
    </xf>
    <xf numFmtId="166" fontId="7" fillId="2" borderId="3" xfId="9" applyNumberFormat="1" applyFont="1" applyFill="1" applyBorder="1" applyAlignment="1">
      <alignment horizontal="right"/>
    </xf>
    <xf numFmtId="2" fontId="7" fillId="2" borderId="0" xfId="9" applyNumberFormat="1" applyFont="1" applyFill="1"/>
    <xf numFmtId="176" fontId="7" fillId="2" borderId="0" xfId="9" applyNumberFormat="1" applyFont="1" applyFill="1" applyAlignment="1">
      <alignment horizontal="right"/>
    </xf>
    <xf numFmtId="39" fontId="7" fillId="2" borderId="0" xfId="9" applyNumberFormat="1" applyFont="1" applyFill="1" applyAlignment="1">
      <alignment horizontal="right"/>
    </xf>
    <xf numFmtId="171" fontId="7" fillId="2" borderId="0" xfId="1" applyNumberFormat="1" applyFont="1" applyFill="1"/>
    <xf numFmtId="173" fontId="18" fillId="2" borderId="0" xfId="9" quotePrefix="1" applyFont="1" applyFill="1" applyAlignment="1">
      <alignment horizontal="left"/>
    </xf>
    <xf numFmtId="173" fontId="26" fillId="2" borderId="0" xfId="9" applyFont="1" applyFill="1"/>
    <xf numFmtId="173" fontId="12" fillId="2" borderId="0" xfId="9" applyFont="1" applyFill="1" applyAlignment="1">
      <alignment horizontal="center"/>
    </xf>
    <xf numFmtId="173" fontId="12" fillId="2" borderId="2" xfId="9" applyFont="1" applyFill="1" applyBorder="1" applyAlignment="1">
      <alignment horizontal="center"/>
    </xf>
    <xf numFmtId="173" fontId="12" fillId="2" borderId="3" xfId="9" applyFont="1" applyFill="1" applyBorder="1" applyAlignment="1">
      <alignment horizontal="center"/>
    </xf>
    <xf numFmtId="173" fontId="12" fillId="2" borderId="6" xfId="9" applyFont="1" applyFill="1" applyBorder="1" applyAlignment="1">
      <alignment horizontal="center"/>
    </xf>
    <xf numFmtId="166" fontId="25" fillId="2" borderId="0" xfId="9" applyNumberFormat="1" applyFont="1" applyFill="1" applyAlignment="1">
      <alignment horizontal="right"/>
    </xf>
    <xf numFmtId="173" fontId="7" fillId="2" borderId="0" xfId="9" quotePrefix="1" applyFont="1" applyFill="1" applyAlignment="1">
      <alignment horizontal="center"/>
    </xf>
    <xf numFmtId="173" fontId="16" fillId="2" borderId="0" xfId="9" applyFont="1" applyFill="1" applyAlignment="1">
      <alignment horizontal="left" indent="5"/>
    </xf>
    <xf numFmtId="173" fontId="12" fillId="2" borderId="5" xfId="9" applyFont="1" applyFill="1" applyBorder="1" applyAlignment="1">
      <alignment horizontal="center"/>
    </xf>
    <xf numFmtId="1" fontId="7" fillId="2" borderId="3" xfId="9" applyNumberFormat="1" applyFont="1" applyFill="1" applyBorder="1" applyAlignment="1">
      <alignment horizontal="right"/>
    </xf>
    <xf numFmtId="1" fontId="25" fillId="2" borderId="0" xfId="9" applyNumberFormat="1" applyFont="1" applyFill="1" applyAlignment="1">
      <alignment horizontal="right"/>
    </xf>
    <xf numFmtId="3" fontId="7" fillId="2" borderId="3" xfId="1" applyNumberFormat="1" applyFont="1" applyFill="1" applyBorder="1" applyAlignment="1">
      <alignment horizontal="right"/>
    </xf>
    <xf numFmtId="3" fontId="7" fillId="2" borderId="0" xfId="11" applyNumberFormat="1" applyFont="1" applyFill="1" applyAlignment="1">
      <alignment horizontal="right"/>
    </xf>
    <xf numFmtId="1" fontId="7" fillId="2" borderId="5" xfId="9" applyNumberFormat="1" applyFont="1" applyFill="1" applyBorder="1" applyAlignment="1">
      <alignment horizontal="right"/>
    </xf>
    <xf numFmtId="173" fontId="27" fillId="2" borderId="4" xfId="9" quotePrefix="1" applyFont="1" applyFill="1" applyBorder="1" applyAlignment="1">
      <alignment horizontal="right"/>
    </xf>
    <xf numFmtId="173" fontId="27" fillId="2" borderId="4" xfId="9" applyFont="1" applyFill="1" applyBorder="1"/>
    <xf numFmtId="173" fontId="27" fillId="2" borderId="4" xfId="9" applyFont="1" applyFill="1" applyBorder="1" applyAlignment="1">
      <alignment horizontal="center"/>
    </xf>
    <xf numFmtId="173" fontId="27" fillId="2" borderId="7" xfId="9" applyFont="1" applyFill="1" applyBorder="1" applyAlignment="1">
      <alignment horizontal="center"/>
    </xf>
    <xf numFmtId="173" fontId="20" fillId="2" borderId="0" xfId="9" applyFont="1" applyFill="1"/>
    <xf numFmtId="173" fontId="27" fillId="2" borderId="0" xfId="9" applyFont="1" applyFill="1" applyAlignment="1">
      <alignment horizontal="center"/>
    </xf>
    <xf numFmtId="173" fontId="27" fillId="2" borderId="2" xfId="9" applyFont="1" applyFill="1" applyBorder="1" applyAlignment="1">
      <alignment horizontal="center"/>
    </xf>
    <xf numFmtId="173" fontId="13" fillId="2" borderId="0" xfId="9" applyFont="1" applyFill="1" applyAlignment="1">
      <alignment horizontal="left"/>
    </xf>
    <xf numFmtId="37" fontId="7" fillId="2" borderId="2" xfId="9" applyNumberFormat="1" applyFont="1" applyFill="1" applyBorder="1" applyAlignment="1">
      <alignment horizontal="right"/>
    </xf>
    <xf numFmtId="173" fontId="13" fillId="2" borderId="0" xfId="9" applyFont="1" applyFill="1" applyAlignment="1" applyProtection="1">
      <alignment horizontal="left"/>
      <protection locked="0"/>
    </xf>
    <xf numFmtId="173" fontId="7" fillId="2" borderId="1" xfId="9" applyFont="1" applyFill="1" applyBorder="1" applyAlignment="1">
      <alignment horizontal="center"/>
    </xf>
    <xf numFmtId="1" fontId="7" fillId="2" borderId="3" xfId="9" applyNumberFormat="1" applyFont="1" applyFill="1" applyBorder="1"/>
    <xf numFmtId="173" fontId="27" fillId="2" borderId="8" xfId="9" applyFont="1" applyFill="1" applyBorder="1"/>
    <xf numFmtId="173" fontId="20" fillId="2" borderId="1" xfId="9" applyFont="1" applyFill="1" applyBorder="1"/>
    <xf numFmtId="3" fontId="7" fillId="2" borderId="0" xfId="9" applyNumberFormat="1" applyFont="1" applyFill="1" applyAlignment="1">
      <alignment horizontal="right" wrapText="1"/>
    </xf>
    <xf numFmtId="173" fontId="28" fillId="0" borderId="0" xfId="10" applyFont="1"/>
    <xf numFmtId="173" fontId="29" fillId="0" borderId="0" xfId="10" applyFont="1"/>
    <xf numFmtId="173" fontId="18" fillId="0" borderId="0" xfId="10" applyFont="1"/>
    <xf numFmtId="173" fontId="30" fillId="0" borderId="0" xfId="10" applyFont="1"/>
    <xf numFmtId="173" fontId="31" fillId="0" borderId="0" xfId="10" applyFont="1"/>
    <xf numFmtId="173" fontId="17" fillId="0" borderId="0" xfId="10" applyFont="1"/>
    <xf numFmtId="173" fontId="18" fillId="0" borderId="0" xfId="10" applyFont="1" applyAlignment="1">
      <alignment horizontal="left" indent="1"/>
    </xf>
    <xf numFmtId="173" fontId="10" fillId="0" borderId="0" xfId="10" applyFont="1" applyAlignment="1">
      <alignment wrapText="1"/>
    </xf>
    <xf numFmtId="4" fontId="8" fillId="0" borderId="0" xfId="10" applyNumberFormat="1" applyFont="1"/>
    <xf numFmtId="4" fontId="8" fillId="0" borderId="0" xfId="10" applyNumberFormat="1" applyFont="1" applyAlignment="1">
      <alignment horizontal="right"/>
    </xf>
    <xf numFmtId="173" fontId="10" fillId="0" borderId="0" xfId="10" applyFont="1"/>
    <xf numFmtId="173" fontId="6" fillId="0" borderId="0" xfId="10" applyFont="1" applyAlignment="1">
      <alignment horizontal="left" indent="9"/>
    </xf>
    <xf numFmtId="173" fontId="7" fillId="0" borderId="0" xfId="10" applyFont="1" applyAlignment="1">
      <alignment horizontal="left"/>
    </xf>
    <xf numFmtId="173" fontId="32" fillId="0" borderId="0" xfId="10" applyFont="1"/>
    <xf numFmtId="2" fontId="18" fillId="0" borderId="0" xfId="10" applyNumberFormat="1" applyFont="1"/>
    <xf numFmtId="173" fontId="14" fillId="0" borderId="0" xfId="8" applyFont="1"/>
    <xf numFmtId="173" fontId="4" fillId="0" borderId="0" xfId="8" applyFont="1"/>
    <xf numFmtId="173" fontId="11" fillId="0" borderId="0" xfId="8" applyFont="1"/>
    <xf numFmtId="173" fontId="11" fillId="0" borderId="0" xfId="8" quotePrefix="1" applyFont="1" applyAlignment="1">
      <alignment horizontal="right"/>
    </xf>
    <xf numFmtId="173" fontId="37" fillId="0" borderId="0" xfId="8" applyFont="1" applyAlignment="1">
      <alignment horizontal="right"/>
    </xf>
    <xf numFmtId="173" fontId="37" fillId="0" borderId="0" xfId="8" applyFont="1"/>
    <xf numFmtId="0" fontId="37" fillId="0" borderId="0" xfId="0" applyFont="1"/>
    <xf numFmtId="173" fontId="11" fillId="0" borderId="0" xfId="8" applyFont="1" applyAlignment="1">
      <alignment horizontal="right"/>
    </xf>
    <xf numFmtId="171" fontId="14" fillId="0" borderId="0" xfId="1" applyNumberFormat="1" applyFont="1"/>
    <xf numFmtId="172" fontId="14" fillId="0" borderId="0" xfId="8" applyNumberFormat="1" applyFont="1"/>
    <xf numFmtId="171" fontId="14" fillId="0" borderId="0" xfId="1" applyNumberFormat="1" applyFont="1" applyAlignment="1">
      <alignment horizontal="left"/>
    </xf>
    <xf numFmtId="3" fontId="14" fillId="0" borderId="0" xfId="8" applyNumberFormat="1" applyFont="1"/>
    <xf numFmtId="173" fontId="14" fillId="3" borderId="0" xfId="8" applyFont="1" applyFill="1"/>
    <xf numFmtId="173" fontId="33" fillId="2" borderId="0" xfId="9" applyFont="1" applyFill="1"/>
    <xf numFmtId="173" fontId="34" fillId="2" borderId="0" xfId="9" applyFont="1" applyFill="1"/>
    <xf numFmtId="3" fontId="4" fillId="2" borderId="0" xfId="9" applyNumberFormat="1" applyFont="1" applyFill="1" applyAlignment="1">
      <alignment horizontal="right"/>
    </xf>
    <xf numFmtId="4" fontId="4" fillId="2" borderId="0" xfId="9" applyNumberFormat="1" applyFont="1" applyFill="1" applyAlignment="1">
      <alignment horizontal="right"/>
    </xf>
    <xf numFmtId="173" fontId="12" fillId="2" borderId="0" xfId="9" applyFont="1" applyFill="1"/>
    <xf numFmtId="0" fontId="4" fillId="0" borderId="0" xfId="0" applyFont="1"/>
    <xf numFmtId="173" fontId="7" fillId="2" borderId="5" xfId="9" applyFont="1" applyFill="1" applyBorder="1" applyAlignment="1">
      <alignment horizontal="center"/>
    </xf>
    <xf numFmtId="0" fontId="4" fillId="2" borderId="0" xfId="9" applyNumberFormat="1" applyFont="1" applyFill="1" applyAlignment="1">
      <alignment horizontal="right"/>
    </xf>
    <xf numFmtId="37" fontId="7" fillId="0" borderId="0" xfId="9" applyNumberFormat="1" applyFont="1" applyAlignment="1">
      <alignment horizontal="right"/>
    </xf>
    <xf numFmtId="166" fontId="7" fillId="0" borderId="0" xfId="9" applyNumberFormat="1" applyFont="1" applyAlignment="1">
      <alignment horizontal="right"/>
    </xf>
    <xf numFmtId="3" fontId="7" fillId="0" borderId="0" xfId="1" applyNumberFormat="1" applyFont="1" applyFill="1" applyBorder="1" applyAlignment="1">
      <alignment horizontal="right"/>
    </xf>
    <xf numFmtId="171" fontId="14" fillId="0" borderId="0" xfId="1" applyNumberFormat="1" applyFont="1" applyFill="1"/>
    <xf numFmtId="165" fontId="5" fillId="2" borderId="0" xfId="1" applyFont="1" applyFill="1" applyBorder="1" applyAlignment="1">
      <alignment horizontal="center"/>
    </xf>
    <xf numFmtId="173" fontId="14" fillId="0" borderId="0" xfId="9" applyFont="1"/>
    <xf numFmtId="166" fontId="7" fillId="4" borderId="0" xfId="9" applyNumberFormat="1" applyFont="1" applyFill="1" applyAlignment="1">
      <alignment horizontal="right"/>
    </xf>
    <xf numFmtId="166" fontId="7" fillId="4" borderId="0" xfId="9" applyNumberFormat="1" applyFont="1" applyFill="1"/>
    <xf numFmtId="2" fontId="7" fillId="4" borderId="0" xfId="9" applyNumberFormat="1" applyFont="1" applyFill="1" applyAlignment="1">
      <alignment horizontal="right"/>
    </xf>
    <xf numFmtId="173" fontId="12" fillId="4" borderId="0" xfId="9" applyFont="1" applyFill="1" applyAlignment="1">
      <alignment horizontal="right"/>
    </xf>
    <xf numFmtId="173" fontId="18" fillId="4" borderId="0" xfId="9" applyFont="1" applyFill="1" applyAlignment="1">
      <alignment horizontal="left"/>
    </xf>
    <xf numFmtId="173" fontId="16" fillId="4" borderId="0" xfId="9" applyFont="1" applyFill="1"/>
    <xf numFmtId="177" fontId="14" fillId="0" borderId="0" xfId="1" applyNumberFormat="1" applyFont="1"/>
    <xf numFmtId="173" fontId="7" fillId="4" borderId="0" xfId="8" applyFont="1" applyFill="1"/>
    <xf numFmtId="173" fontId="21" fillId="0" borderId="0" xfId="10" applyFont="1" applyAlignment="1">
      <alignment horizontal="left"/>
    </xf>
    <xf numFmtId="173" fontId="25" fillId="2" borderId="0" xfId="9" applyFont="1" applyFill="1" applyAlignment="1">
      <alignment horizontal="left"/>
    </xf>
    <xf numFmtId="173" fontId="11" fillId="2" borderId="4" xfId="9" applyFont="1" applyFill="1" applyBorder="1" applyAlignment="1">
      <alignment horizontal="center"/>
    </xf>
    <xf numFmtId="178" fontId="7" fillId="4" borderId="0" xfId="9" applyNumberFormat="1" applyFont="1" applyFill="1" applyAlignment="1">
      <alignment horizontal="right"/>
    </xf>
    <xf numFmtId="173" fontId="17" fillId="2" borderId="0" xfId="9" applyFont="1" applyFill="1" applyAlignment="1">
      <alignment horizontal="right"/>
    </xf>
    <xf numFmtId="173" fontId="41" fillId="2" borderId="0" xfId="9" applyFont="1" applyFill="1"/>
    <xf numFmtId="173" fontId="18" fillId="2" borderId="0" xfId="9" applyFont="1" applyFill="1" applyAlignment="1">
      <alignment horizontal="right"/>
    </xf>
    <xf numFmtId="166" fontId="18" fillId="2" borderId="0" xfId="9" applyNumberFormat="1" applyFont="1" applyFill="1"/>
    <xf numFmtId="3" fontId="18" fillId="2" borderId="0" xfId="9" applyNumberFormat="1" applyFont="1" applyFill="1"/>
    <xf numFmtId="3" fontId="18" fillId="2" borderId="0" xfId="9" applyNumberFormat="1" applyFont="1" applyFill="1" applyAlignment="1">
      <alignment horizontal="right"/>
    </xf>
    <xf numFmtId="168" fontId="18" fillId="2" borderId="0" xfId="9" applyNumberFormat="1" applyFont="1" applyFill="1" applyAlignment="1">
      <alignment horizontal="right"/>
    </xf>
    <xf numFmtId="168" fontId="18" fillId="2" borderId="2" xfId="9" applyNumberFormat="1" applyFont="1" applyFill="1" applyBorder="1" applyAlignment="1">
      <alignment horizontal="right"/>
    </xf>
    <xf numFmtId="4" fontId="18" fillId="2" borderId="0" xfId="9" applyNumberFormat="1" applyFont="1" applyFill="1" applyAlignment="1">
      <alignment horizontal="right"/>
    </xf>
    <xf numFmtId="173" fontId="17" fillId="2" borderId="0" xfId="9" applyFont="1" applyFill="1" applyAlignment="1">
      <alignment horizontal="left"/>
    </xf>
    <xf numFmtId="166" fontId="18" fillId="2" borderId="0" xfId="9" applyNumberFormat="1" applyFont="1" applyFill="1" applyAlignment="1">
      <alignment horizontal="right"/>
    </xf>
    <xf numFmtId="175" fontId="18" fillId="2" borderId="0" xfId="9" applyNumberFormat="1" applyFont="1" applyFill="1"/>
    <xf numFmtId="173" fontId="17" fillId="4" borderId="0" xfId="9" applyFont="1" applyFill="1"/>
    <xf numFmtId="173" fontId="42" fillId="2" borderId="0" xfId="9" applyFont="1" applyFill="1"/>
    <xf numFmtId="173" fontId="43" fillId="2" borderId="0" xfId="9" applyFont="1" applyFill="1"/>
    <xf numFmtId="3" fontId="19" fillId="0" borderId="0" xfId="8" applyNumberFormat="1" applyFont="1"/>
    <xf numFmtId="173" fontId="18" fillId="0" borderId="0" xfId="8" applyFont="1"/>
    <xf numFmtId="173" fontId="19" fillId="0" borderId="0" xfId="8" applyFont="1" applyAlignment="1">
      <alignment horizontal="left"/>
    </xf>
    <xf numFmtId="173" fontId="17" fillId="0" borderId="0" xfId="8" applyFont="1"/>
    <xf numFmtId="166" fontId="18" fillId="0" borderId="0" xfId="8" applyNumberFormat="1" applyFont="1"/>
    <xf numFmtId="166" fontId="17" fillId="0" borderId="0" xfId="8" applyNumberFormat="1" applyFont="1"/>
    <xf numFmtId="170" fontId="18" fillId="0" borderId="0" xfId="2" applyNumberFormat="1" applyFont="1" applyFill="1" applyBorder="1"/>
    <xf numFmtId="166" fontId="16" fillId="0" borderId="0" xfId="8" applyNumberFormat="1" applyFont="1"/>
    <xf numFmtId="168" fontId="18" fillId="0" borderId="0" xfId="8" applyNumberFormat="1" applyFont="1"/>
    <xf numFmtId="173" fontId="45" fillId="2" borderId="0" xfId="8" applyFont="1" applyFill="1"/>
    <xf numFmtId="4" fontId="18" fillId="2" borderId="0" xfId="9" applyNumberFormat="1" applyFont="1" applyFill="1"/>
    <xf numFmtId="168" fontId="18" fillId="2" borderId="0" xfId="9" applyNumberFormat="1" applyFont="1" applyFill="1"/>
    <xf numFmtId="3" fontId="18" fillId="2" borderId="0" xfId="3" applyNumberFormat="1" applyFont="1" applyFill="1" applyBorder="1" applyAlignment="1">
      <alignment horizontal="right"/>
    </xf>
    <xf numFmtId="1" fontId="18" fillId="2" borderId="0" xfId="9" applyNumberFormat="1" applyFont="1" applyFill="1"/>
    <xf numFmtId="171" fontId="18" fillId="2" borderId="0" xfId="3" applyNumberFormat="1" applyFont="1" applyFill="1" applyBorder="1" applyAlignment="1">
      <alignment horizontal="right"/>
    </xf>
    <xf numFmtId="171" fontId="18" fillId="2" borderId="0" xfId="3" applyNumberFormat="1" applyFont="1" applyFill="1" applyBorder="1"/>
    <xf numFmtId="173" fontId="15" fillId="2" borderId="0" xfId="9" applyFont="1" applyFill="1"/>
    <xf numFmtId="166" fontId="17" fillId="2" borderId="0" xfId="9" applyNumberFormat="1" applyFont="1" applyFill="1" applyAlignment="1">
      <alignment horizontal="right"/>
    </xf>
    <xf numFmtId="167" fontId="4" fillId="2" borderId="0" xfId="9" applyNumberFormat="1" applyFont="1" applyFill="1" applyAlignment="1">
      <alignment horizontal="right"/>
    </xf>
    <xf numFmtId="0" fontId="7" fillId="0" borderId="0" xfId="0" applyFont="1"/>
    <xf numFmtId="3" fontId="4" fillId="0" borderId="0" xfId="0" applyNumberFormat="1" applyFont="1"/>
    <xf numFmtId="0" fontId="15" fillId="0" borderId="0" xfId="0" applyFont="1"/>
    <xf numFmtId="1" fontId="17" fillId="2" borderId="0" xfId="9" applyNumberFormat="1" applyFont="1" applyFill="1" applyAlignment="1">
      <alignment horizontal="right"/>
    </xf>
    <xf numFmtId="3" fontId="18" fillId="0" borderId="0" xfId="13" applyNumberFormat="1" applyFont="1" applyFill="1" applyBorder="1"/>
    <xf numFmtId="173" fontId="4" fillId="2" borderId="0" xfId="9" applyFont="1" applyFill="1"/>
    <xf numFmtId="173" fontId="7" fillId="2" borderId="1" xfId="9" applyFont="1" applyFill="1" applyBorder="1" applyAlignment="1">
      <alignment horizontal="right"/>
    </xf>
    <xf numFmtId="173" fontId="4" fillId="0" borderId="0" xfId="9" applyFont="1"/>
    <xf numFmtId="173" fontId="4" fillId="2" borderId="0" xfId="9" applyFont="1" applyFill="1" applyAlignment="1">
      <alignment horizontal="left"/>
    </xf>
    <xf numFmtId="173" fontId="11" fillId="2" borderId="4" xfId="9" quotePrefix="1" applyFont="1" applyFill="1" applyBorder="1" applyAlignment="1">
      <alignment horizontal="center"/>
    </xf>
    <xf numFmtId="173" fontId="11" fillId="2" borderId="0" xfId="9" applyFont="1" applyFill="1" applyAlignment="1">
      <alignment horizontal="right"/>
    </xf>
    <xf numFmtId="173" fontId="11" fillId="2" borderId="0" xfId="9" applyFont="1" applyFill="1" applyAlignment="1">
      <alignment horizontal="center"/>
    </xf>
    <xf numFmtId="173" fontId="11" fillId="2" borderId="2" xfId="9" applyFont="1" applyFill="1" applyBorder="1" applyAlignment="1">
      <alignment horizontal="right"/>
    </xf>
    <xf numFmtId="3" fontId="47" fillId="0" borderId="10" xfId="0" applyNumberFormat="1" applyFont="1" applyBorder="1" applyAlignment="1">
      <alignment horizontal="right" vertical="top" wrapText="1" readingOrder="1"/>
    </xf>
    <xf numFmtId="0" fontId="47" fillId="0" borderId="11" xfId="0" applyFont="1" applyBorder="1" applyAlignment="1">
      <alignment horizontal="right" vertical="top" wrapText="1" readingOrder="1"/>
    </xf>
    <xf numFmtId="4" fontId="18" fillId="4" borderId="0" xfId="9" applyNumberFormat="1" applyFont="1" applyFill="1" applyAlignment="1">
      <alignment horizontal="right"/>
    </xf>
    <xf numFmtId="2" fontId="18" fillId="4" borderId="0" xfId="9" applyNumberFormat="1" applyFont="1" applyFill="1" applyAlignment="1">
      <alignment horizontal="right"/>
    </xf>
    <xf numFmtId="3" fontId="18" fillId="0" borderId="0" xfId="9" applyNumberFormat="1" applyFont="1" applyAlignment="1">
      <alignment horizontal="right"/>
    </xf>
    <xf numFmtId="173" fontId="7" fillId="2" borderId="5" xfId="9" applyFont="1" applyFill="1" applyBorder="1" applyAlignment="1">
      <alignment horizontal="right"/>
    </xf>
    <xf numFmtId="166" fontId="18" fillId="0" borderId="0" xfId="8" applyNumberFormat="1" applyFont="1" applyAlignment="1">
      <alignment horizontal="right"/>
    </xf>
    <xf numFmtId="2" fontId="7" fillId="0" borderId="0" xfId="9" applyNumberFormat="1" applyFont="1" applyAlignment="1">
      <alignment horizontal="right"/>
    </xf>
    <xf numFmtId="165" fontId="5" fillId="0" borderId="0" xfId="1" applyFont="1" applyFill="1" applyBorder="1" applyAlignment="1">
      <alignment horizontal="center"/>
    </xf>
    <xf numFmtId="37" fontId="7" fillId="0" borderId="2" xfId="9" applyNumberFormat="1" applyFont="1" applyBorder="1" applyAlignment="1">
      <alignment horizontal="right"/>
    </xf>
    <xf numFmtId="173" fontId="16" fillId="2" borderId="0" xfId="9" applyFont="1" applyFill="1" applyAlignment="1">
      <alignment horizontal="right"/>
    </xf>
    <xf numFmtId="171" fontId="18" fillId="2" borderId="0" xfId="1" applyNumberFormat="1" applyFont="1" applyFill="1" applyBorder="1"/>
    <xf numFmtId="171" fontId="17" fillId="2" borderId="0" xfId="1" applyNumberFormat="1" applyFont="1" applyFill="1" applyBorder="1"/>
    <xf numFmtId="1" fontId="17" fillId="2" borderId="0" xfId="9" applyNumberFormat="1" applyFont="1" applyFill="1"/>
    <xf numFmtId="173" fontId="18" fillId="2" borderId="0" xfId="9" applyFont="1" applyFill="1" applyAlignment="1">
      <alignment horizontal="left" wrapText="1"/>
    </xf>
    <xf numFmtId="3" fontId="18" fillId="2" borderId="0" xfId="9" quotePrefix="1" applyNumberFormat="1" applyFont="1" applyFill="1" applyAlignment="1">
      <alignment horizontal="right"/>
    </xf>
    <xf numFmtId="173" fontId="18" fillId="2" borderId="0" xfId="9" applyFont="1" applyFill="1" applyAlignment="1">
      <alignment horizontal="left" indent="1"/>
    </xf>
    <xf numFmtId="3" fontId="17" fillId="0" borderId="0" xfId="9" applyNumberFormat="1" applyFont="1" applyAlignment="1">
      <alignment horizontal="right"/>
    </xf>
    <xf numFmtId="2" fontId="17" fillId="2" borderId="0" xfId="9" applyNumberFormat="1" applyFont="1" applyFill="1" applyAlignment="1">
      <alignment horizontal="right"/>
    </xf>
    <xf numFmtId="168" fontId="18" fillId="4" borderId="0" xfId="9" applyNumberFormat="1" applyFont="1" applyFill="1" applyAlignment="1">
      <alignment horizontal="right"/>
    </xf>
    <xf numFmtId="171" fontId="18" fillId="2" borderId="0" xfId="1" applyNumberFormat="1" applyFont="1" applyFill="1" applyBorder="1" applyAlignment="1">
      <alignment horizontal="right" wrapText="1"/>
    </xf>
    <xf numFmtId="171" fontId="18" fillId="0" borderId="0" xfId="1" applyNumberFormat="1" applyFont="1" applyFill="1" applyBorder="1" applyAlignment="1">
      <alignment horizontal="right" wrapText="1"/>
    </xf>
    <xf numFmtId="166" fontId="18" fillId="0" borderId="0" xfId="9" applyNumberFormat="1" applyFont="1" applyAlignment="1">
      <alignment horizontal="right"/>
    </xf>
    <xf numFmtId="166" fontId="17" fillId="2" borderId="0" xfId="9" applyNumberFormat="1" applyFont="1" applyFill="1"/>
    <xf numFmtId="166" fontId="17" fillId="0" borderId="0" xfId="9" applyNumberFormat="1" applyFont="1"/>
    <xf numFmtId="166" fontId="17" fillId="0" borderId="0" xfId="9" applyNumberFormat="1" applyFont="1" applyAlignment="1">
      <alignment horizontal="right"/>
    </xf>
    <xf numFmtId="173" fontId="17" fillId="0" borderId="0" xfId="9" applyFont="1" applyAlignment="1">
      <alignment horizontal="right"/>
    </xf>
    <xf numFmtId="174" fontId="18" fillId="2" borderId="0" xfId="1" applyNumberFormat="1" applyFont="1" applyFill="1" applyBorder="1"/>
    <xf numFmtId="174" fontId="18" fillId="0" borderId="0" xfId="1" applyNumberFormat="1" applyFont="1" applyFill="1" applyBorder="1"/>
    <xf numFmtId="173" fontId="16" fillId="4" borderId="0" xfId="9" applyFont="1" applyFill="1" applyAlignment="1">
      <alignment horizontal="left"/>
    </xf>
    <xf numFmtId="173" fontId="19" fillId="4" borderId="0" xfId="9" applyFont="1" applyFill="1" applyAlignment="1">
      <alignment horizontal="right"/>
    </xf>
    <xf numFmtId="3" fontId="18" fillId="4" borderId="0" xfId="9" applyNumberFormat="1" applyFont="1" applyFill="1"/>
    <xf numFmtId="0" fontId="18" fillId="0" borderId="0" xfId="30" applyFont="1"/>
    <xf numFmtId="0" fontId="18" fillId="0" borderId="0" xfId="31" applyFont="1" applyBorder="1"/>
    <xf numFmtId="0" fontId="20" fillId="0" borderId="0" xfId="33" applyFont="1"/>
    <xf numFmtId="0" fontId="20" fillId="0" borderId="0" xfId="0" applyFont="1" applyAlignment="1">
      <alignment wrapText="1"/>
    </xf>
    <xf numFmtId="0" fontId="18" fillId="2" borderId="0" xfId="9" applyNumberFormat="1" applyFont="1" applyFill="1" applyAlignment="1">
      <alignment horizontal="right"/>
    </xf>
    <xf numFmtId="0" fontId="18" fillId="2" borderId="0" xfId="9" applyNumberFormat="1" applyFont="1" applyFill="1"/>
    <xf numFmtId="0" fontId="19" fillId="2" borderId="0" xfId="9" applyNumberFormat="1" applyFont="1" applyFill="1" applyAlignment="1">
      <alignment horizontal="left"/>
    </xf>
    <xf numFmtId="173" fontId="16" fillId="0" borderId="0" xfId="8" applyFont="1"/>
    <xf numFmtId="171" fontId="19" fillId="0" borderId="0" xfId="2" applyNumberFormat="1" applyFont="1" applyFill="1" applyBorder="1"/>
    <xf numFmtId="173" fontId="19" fillId="2" borderId="0" xfId="8" applyFont="1" applyFill="1" applyAlignment="1">
      <alignment horizontal="right"/>
    </xf>
    <xf numFmtId="173" fontId="19" fillId="0" borderId="0" xfId="8" applyFont="1" applyAlignment="1">
      <alignment horizontal="right"/>
    </xf>
    <xf numFmtId="171" fontId="44" fillId="0" borderId="0" xfId="2" applyNumberFormat="1" applyFont="1" applyFill="1" applyBorder="1"/>
    <xf numFmtId="173" fontId="18" fillId="0" borderId="0" xfId="8" applyFont="1" applyAlignment="1">
      <alignment horizontal="left"/>
    </xf>
    <xf numFmtId="173" fontId="16" fillId="2" borderId="0" xfId="8" applyFont="1" applyFill="1"/>
    <xf numFmtId="173" fontId="41" fillId="2" borderId="0" xfId="8" applyFont="1" applyFill="1"/>
    <xf numFmtId="173" fontId="41" fillId="4" borderId="0" xfId="8" applyFont="1" applyFill="1"/>
    <xf numFmtId="171" fontId="5" fillId="2" borderId="0" xfId="1" applyNumberFormat="1" applyFont="1" applyFill="1"/>
    <xf numFmtId="166" fontId="19" fillId="2" borderId="0" xfId="9" applyNumberFormat="1" applyFont="1" applyFill="1" applyAlignment="1">
      <alignment horizontal="right"/>
    </xf>
    <xf numFmtId="1" fontId="18" fillId="2" borderId="0" xfId="9" applyNumberFormat="1" applyFont="1" applyFill="1" applyAlignment="1">
      <alignment horizontal="right"/>
    </xf>
    <xf numFmtId="173" fontId="18" fillId="4" borderId="0" xfId="9" applyFont="1" applyFill="1" applyAlignment="1">
      <alignment horizontal="right"/>
    </xf>
    <xf numFmtId="168" fontId="19" fillId="2" borderId="0" xfId="9" applyNumberFormat="1" applyFont="1" applyFill="1" applyAlignment="1">
      <alignment horizontal="right"/>
    </xf>
    <xf numFmtId="0" fontId="7" fillId="0" borderId="0" xfId="0" applyFont="1" applyAlignment="1">
      <alignment horizontal="right"/>
    </xf>
    <xf numFmtId="2" fontId="18" fillId="2" borderId="0" xfId="9" applyNumberFormat="1" applyFont="1" applyFill="1"/>
    <xf numFmtId="2" fontId="18" fillId="2" borderId="0" xfId="9" applyNumberFormat="1" applyFont="1" applyFill="1" applyAlignment="1">
      <alignment horizontal="right"/>
    </xf>
    <xf numFmtId="1" fontId="18" fillId="0" borderId="0" xfId="9" applyNumberFormat="1" applyFont="1" applyAlignment="1">
      <alignment horizontal="right"/>
    </xf>
    <xf numFmtId="166" fontId="18" fillId="2" borderId="0" xfId="11" applyNumberFormat="1" applyFont="1" applyFill="1" applyAlignment="1">
      <alignment horizontal="right"/>
    </xf>
    <xf numFmtId="0" fontId="7" fillId="0" borderId="0" xfId="30" applyFont="1"/>
    <xf numFmtId="1" fontId="16" fillId="2" borderId="0" xfId="9" quotePrefix="1" applyNumberFormat="1" applyFont="1" applyFill="1" applyAlignment="1">
      <alignment horizontal="right"/>
    </xf>
    <xf numFmtId="1" fontId="18" fillId="2" borderId="0" xfId="0" applyNumberFormat="1" applyFont="1" applyFill="1"/>
    <xf numFmtId="166" fontId="18" fillId="2" borderId="0" xfId="0" applyNumberFormat="1" applyFont="1" applyFill="1"/>
    <xf numFmtId="171" fontId="18" fillId="2" borderId="0" xfId="1" applyNumberFormat="1" applyFont="1" applyFill="1" applyBorder="1" applyProtection="1"/>
    <xf numFmtId="2" fontId="18" fillId="2" borderId="0" xfId="0" applyNumberFormat="1" applyFont="1" applyFill="1"/>
    <xf numFmtId="173" fontId="8" fillId="2" borderId="0" xfId="9" quotePrefix="1" applyFont="1" applyFill="1" applyAlignment="1">
      <alignment horizontal="right"/>
    </xf>
    <xf numFmtId="4" fontId="7" fillId="2" borderId="0" xfId="9" applyNumberFormat="1" applyFont="1" applyFill="1"/>
    <xf numFmtId="4" fontId="7" fillId="0" borderId="0" xfId="9" applyNumberFormat="1" applyFont="1"/>
    <xf numFmtId="173" fontId="8" fillId="2" borderId="0" xfId="9" quotePrefix="1" applyFont="1" applyFill="1" applyAlignment="1">
      <alignment horizontal="left" wrapText="1"/>
    </xf>
    <xf numFmtId="173" fontId="8" fillId="2" borderId="0" xfId="9" applyFont="1" applyFill="1" applyAlignment="1">
      <alignment wrapText="1"/>
    </xf>
    <xf numFmtId="173" fontId="8" fillId="4" borderId="0" xfId="9" applyFont="1" applyFill="1" applyAlignment="1">
      <alignment wrapText="1"/>
    </xf>
    <xf numFmtId="173" fontId="8" fillId="2" borderId="0" xfId="9" applyFont="1" applyFill="1" applyAlignment="1">
      <alignment horizontal="center" wrapText="1"/>
    </xf>
    <xf numFmtId="173" fontId="8" fillId="2" borderId="0" xfId="9" applyFont="1" applyFill="1" applyAlignment="1">
      <alignment horizontal="left" wrapText="1"/>
    </xf>
    <xf numFmtId="173" fontId="8" fillId="2" borderId="4" xfId="9" applyFont="1" applyFill="1" applyBorder="1" applyAlignment="1">
      <alignment horizontal="center" wrapText="1"/>
    </xf>
    <xf numFmtId="173" fontId="11" fillId="2" borderId="4" xfId="9" applyFont="1" applyFill="1" applyBorder="1" applyAlignment="1">
      <alignment horizontal="center" wrapText="1"/>
    </xf>
    <xf numFmtId="173" fontId="11" fillId="2" borderId="4" xfId="9" applyFont="1" applyFill="1" applyBorder="1" applyAlignment="1">
      <alignment horizontal="right" wrapText="1"/>
    </xf>
    <xf numFmtId="173" fontId="11" fillId="2" borderId="7" xfId="9" applyFont="1" applyFill="1" applyBorder="1" applyAlignment="1">
      <alignment horizontal="right" wrapText="1"/>
    </xf>
    <xf numFmtId="173" fontId="41" fillId="2" borderId="0" xfId="8" applyFont="1" applyFill="1" applyAlignment="1">
      <alignment wrapText="1"/>
    </xf>
    <xf numFmtId="173" fontId="58" fillId="2" borderId="0" xfId="8" applyFont="1" applyFill="1" applyAlignment="1">
      <alignment wrapText="1"/>
    </xf>
    <xf numFmtId="173" fontId="7" fillId="2" borderId="5" xfId="9" applyFont="1" applyFill="1" applyBorder="1" applyAlignment="1">
      <alignment horizontal="left"/>
    </xf>
    <xf numFmtId="2" fontId="7" fillId="0" borderId="0" xfId="36" applyNumberFormat="1" applyFont="1" applyAlignment="1">
      <alignment horizontal="right"/>
    </xf>
    <xf numFmtId="1" fontId="7" fillId="0" borderId="0" xfId="36" applyNumberFormat="1" applyFont="1" applyAlignment="1">
      <alignment horizontal="right"/>
    </xf>
    <xf numFmtId="1" fontId="4" fillId="0" borderId="0" xfId="10" applyNumberFormat="1" applyFont="1"/>
    <xf numFmtId="173" fontId="41" fillId="2" borderId="0" xfId="8" applyFont="1" applyFill="1" applyAlignment="1">
      <alignment horizontal="right"/>
    </xf>
    <xf numFmtId="173" fontId="41" fillId="2" borderId="0" xfId="8" applyFont="1" applyFill="1" applyAlignment="1">
      <alignment horizontal="right" wrapText="1"/>
    </xf>
    <xf numFmtId="173" fontId="14" fillId="2" borderId="5" xfId="9" applyFont="1" applyFill="1" applyBorder="1"/>
    <xf numFmtId="37" fontId="7" fillId="2" borderId="5" xfId="9" applyNumberFormat="1" applyFont="1" applyFill="1" applyBorder="1" applyAlignment="1">
      <alignment horizontal="right"/>
    </xf>
    <xf numFmtId="170" fontId="7" fillId="2" borderId="0" xfId="1" applyNumberFormat="1" applyFont="1" applyFill="1"/>
    <xf numFmtId="166" fontId="7" fillId="0" borderId="5" xfId="9" applyNumberFormat="1" applyFont="1" applyBorder="1" applyAlignment="1">
      <alignment horizontal="right"/>
    </xf>
    <xf numFmtId="166" fontId="7" fillId="2" borderId="0" xfId="9" applyNumberFormat="1" applyFont="1" applyFill="1"/>
    <xf numFmtId="165" fontId="5" fillId="0" borderId="5" xfId="1" applyFont="1" applyFill="1" applyBorder="1" applyAlignment="1">
      <alignment horizontal="center"/>
    </xf>
    <xf numFmtId="171" fontId="18" fillId="2" borderId="0" xfId="0" applyNumberFormat="1" applyFont="1" applyFill="1"/>
    <xf numFmtId="1" fontId="16" fillId="2" borderId="0" xfId="9" applyNumberFormat="1" applyFont="1" applyFill="1" applyAlignment="1">
      <alignment horizontal="right"/>
    </xf>
    <xf numFmtId="37" fontId="7" fillId="2" borderId="13" xfId="9" applyNumberFormat="1" applyFont="1" applyFill="1" applyBorder="1" applyAlignment="1">
      <alignment horizontal="right"/>
    </xf>
    <xf numFmtId="170" fontId="18" fillId="2" borderId="0" xfId="0" applyNumberFormat="1" applyFont="1" applyFill="1"/>
    <xf numFmtId="0" fontId="7" fillId="2" borderId="0" xfId="9" applyNumberFormat="1" applyFont="1" applyFill="1"/>
    <xf numFmtId="180" fontId="18" fillId="0" borderId="0" xfId="1" applyNumberFormat="1" applyFont="1"/>
    <xf numFmtId="180" fontId="18" fillId="2" borderId="0" xfId="1" applyNumberFormat="1" applyFont="1" applyFill="1" applyAlignment="1">
      <alignment horizontal="right"/>
    </xf>
    <xf numFmtId="171" fontId="18" fillId="0" borderId="0" xfId="0" applyNumberFormat="1" applyFont="1"/>
    <xf numFmtId="173" fontId="7" fillId="0" borderId="0" xfId="9" applyFont="1" applyAlignment="1">
      <alignment horizontal="right"/>
    </xf>
    <xf numFmtId="166" fontId="19" fillId="0" borderId="0" xfId="9" applyNumberFormat="1" applyFont="1" applyAlignment="1">
      <alignment horizontal="right"/>
    </xf>
    <xf numFmtId="173" fontId="17" fillId="0" borderId="0" xfId="9" applyFont="1"/>
    <xf numFmtId="173" fontId="14" fillId="0" borderId="5" xfId="9" applyFont="1" applyBorder="1"/>
    <xf numFmtId="180" fontId="5" fillId="0" borderId="5" xfId="1" applyNumberFormat="1" applyFont="1" applyFill="1" applyBorder="1"/>
    <xf numFmtId="170" fontId="5" fillId="2" borderId="0" xfId="2" applyNumberFormat="1" applyFont="1" applyFill="1" applyBorder="1" applyAlignment="1">
      <alignment horizontal="right"/>
    </xf>
    <xf numFmtId="166" fontId="18" fillId="2" borderId="0" xfId="8" applyNumberFormat="1" applyFont="1" applyFill="1" applyAlignment="1">
      <alignment horizontal="right"/>
    </xf>
    <xf numFmtId="166" fontId="18" fillId="2" borderId="0" xfId="5" applyNumberFormat="1" applyFont="1" applyFill="1" applyAlignment="1">
      <alignment horizontal="right"/>
    </xf>
    <xf numFmtId="168" fontId="18" fillId="0" borderId="0" xfId="5" applyNumberFormat="1" applyFont="1" applyAlignment="1">
      <alignment horizontal="right"/>
    </xf>
    <xf numFmtId="168" fontId="18" fillId="0" borderId="0" xfId="9" applyNumberFormat="1" applyFont="1" applyAlignment="1">
      <alignment horizontal="right"/>
    </xf>
    <xf numFmtId="168" fontId="18" fillId="0" borderId="0" xfId="5" applyNumberFormat="1" applyFont="1" applyAlignment="1">
      <alignment horizontal="right" vertical="top" wrapText="1"/>
    </xf>
    <xf numFmtId="3" fontId="18" fillId="0" borderId="0" xfId="8" applyNumberFormat="1" applyFont="1"/>
    <xf numFmtId="180" fontId="18" fillId="2" borderId="0" xfId="1" applyNumberFormat="1" applyFont="1" applyFill="1" applyBorder="1" applyAlignment="1">
      <alignment horizontal="right"/>
    </xf>
    <xf numFmtId="180" fontId="18" fillId="0" borderId="0" xfId="1" applyNumberFormat="1" applyFont="1" applyFill="1"/>
    <xf numFmtId="3" fontId="5" fillId="2" borderId="0" xfId="2" applyNumberFormat="1" applyFont="1" applyFill="1" applyBorder="1" applyAlignment="1">
      <alignment horizontal="right"/>
    </xf>
    <xf numFmtId="3" fontId="17" fillId="0" borderId="0" xfId="9" applyNumberFormat="1" applyFont="1"/>
    <xf numFmtId="0" fontId="18" fillId="0" borderId="0" xfId="9" applyNumberFormat="1" applyFont="1" applyAlignment="1">
      <alignment horizontal="right"/>
    </xf>
    <xf numFmtId="0" fontId="17" fillId="0" borderId="0" xfId="9" applyNumberFormat="1" applyFont="1" applyAlignment="1">
      <alignment horizontal="right"/>
    </xf>
    <xf numFmtId="171" fontId="4" fillId="0" borderId="0" xfId="1" applyNumberFormat="1" applyFont="1"/>
    <xf numFmtId="171" fontId="4" fillId="0" borderId="0" xfId="1" quotePrefix="1" applyNumberFormat="1" applyFont="1" applyAlignment="1">
      <alignment horizontal="right"/>
    </xf>
    <xf numFmtId="171" fontId="4" fillId="0" borderId="0" xfId="1" applyNumberFormat="1" applyFont="1" applyFill="1"/>
    <xf numFmtId="3" fontId="4" fillId="0" borderId="0" xfId="12" applyNumberFormat="1" applyFont="1"/>
    <xf numFmtId="3" fontId="4" fillId="0" borderId="0" xfId="0" applyNumberFormat="1" applyFont="1" applyAlignment="1">
      <alignment horizontal="right"/>
    </xf>
    <xf numFmtId="0" fontId="20" fillId="0" borderId="0" xfId="17" applyFont="1" applyAlignment="1">
      <alignment horizontal="left"/>
    </xf>
    <xf numFmtId="3" fontId="20" fillId="0" borderId="0" xfId="17" applyNumberFormat="1" applyFont="1" applyAlignment="1">
      <alignment horizontal="right"/>
    </xf>
    <xf numFmtId="173" fontId="5" fillId="2" borderId="0" xfId="9" applyFill="1"/>
    <xf numFmtId="167" fontId="5" fillId="2" borderId="0" xfId="9" applyNumberFormat="1" applyFill="1"/>
    <xf numFmtId="167" fontId="4" fillId="0" borderId="0" xfId="0" applyNumberFormat="1" applyFont="1"/>
    <xf numFmtId="167" fontId="5" fillId="2" borderId="0" xfId="9" applyNumberFormat="1" applyFill="1" applyAlignment="1">
      <alignment horizontal="right"/>
    </xf>
    <xf numFmtId="173" fontId="5" fillId="2" borderId="0" xfId="9" applyFill="1" applyAlignment="1">
      <alignment horizontal="right"/>
    </xf>
    <xf numFmtId="179" fontId="5" fillId="2" borderId="0" xfId="9" applyNumberFormat="1" applyFill="1" applyAlignment="1">
      <alignment horizontal="right"/>
    </xf>
    <xf numFmtId="169" fontId="4" fillId="2" borderId="0" xfId="9" applyNumberFormat="1" applyFont="1" applyFill="1" applyAlignment="1">
      <alignment horizontal="right"/>
    </xf>
    <xf numFmtId="2" fontId="4" fillId="2" borderId="0" xfId="9" applyNumberFormat="1" applyFont="1" applyFill="1"/>
    <xf numFmtId="3" fontId="5" fillId="2" borderId="0" xfId="9" applyNumberFormat="1" applyFill="1"/>
    <xf numFmtId="3" fontId="11" fillId="2" borderId="0" xfId="9" applyNumberFormat="1" applyFont="1" applyFill="1"/>
    <xf numFmtId="3" fontId="4" fillId="2" borderId="0" xfId="9" applyNumberFormat="1" applyFont="1" applyFill="1"/>
    <xf numFmtId="171" fontId="4" fillId="2" borderId="0" xfId="1" applyNumberFormat="1" applyFont="1" applyFill="1"/>
    <xf numFmtId="168" fontId="4" fillId="0" borderId="0" xfId="0" applyNumberFormat="1" applyFont="1"/>
    <xf numFmtId="3" fontId="4" fillId="2" borderId="0" xfId="9" applyNumberFormat="1" applyFont="1" applyFill="1" applyProtection="1">
      <protection locked="0"/>
    </xf>
    <xf numFmtId="3" fontId="4" fillId="2" borderId="0" xfId="9" applyNumberFormat="1" applyFont="1" applyFill="1" applyAlignment="1" applyProtection="1">
      <alignment horizontal="right"/>
      <protection locked="0"/>
    </xf>
    <xf numFmtId="4" fontId="4" fillId="2" borderId="0" xfId="9" applyNumberFormat="1" applyFont="1" applyFill="1" applyAlignment="1" applyProtection="1">
      <alignment horizontal="right"/>
      <protection locked="0"/>
    </xf>
    <xf numFmtId="4" fontId="4" fillId="2" borderId="0" xfId="9" applyNumberFormat="1" applyFont="1" applyFill="1" applyProtection="1">
      <protection locked="0"/>
    </xf>
    <xf numFmtId="166" fontId="4" fillId="2" borderId="0" xfId="9" applyNumberFormat="1" applyFont="1" applyFill="1"/>
    <xf numFmtId="2" fontId="4" fillId="2" borderId="0" xfId="9" applyNumberFormat="1" applyFont="1" applyFill="1" applyAlignment="1">
      <alignment horizontal="right"/>
    </xf>
    <xf numFmtId="2" fontId="4" fillId="0" borderId="0" xfId="9" applyNumberFormat="1" applyFont="1" applyAlignment="1">
      <alignment horizontal="right"/>
    </xf>
    <xf numFmtId="173" fontId="5" fillId="2" borderId="2" xfId="9" applyFill="1" applyBorder="1"/>
    <xf numFmtId="4" fontId="5" fillId="2" borderId="0" xfId="9" applyNumberFormat="1" applyFill="1"/>
    <xf numFmtId="2" fontId="5" fillId="2" borderId="2" xfId="9" applyNumberFormat="1" applyFill="1" applyBorder="1"/>
    <xf numFmtId="2" fontId="5" fillId="2" borderId="0" xfId="9" applyNumberFormat="1" applyFill="1"/>
    <xf numFmtId="166" fontId="4" fillId="2" borderId="2" xfId="9" applyNumberFormat="1" applyFont="1" applyFill="1" applyBorder="1"/>
    <xf numFmtId="0" fontId="5" fillId="2" borderId="0" xfId="9" applyNumberFormat="1" applyFill="1"/>
    <xf numFmtId="2" fontId="4" fillId="2" borderId="2" xfId="9" applyNumberFormat="1" applyFont="1" applyFill="1" applyBorder="1"/>
    <xf numFmtId="173" fontId="5" fillId="2" borderId="0" xfId="9" quotePrefix="1" applyFill="1"/>
    <xf numFmtId="3" fontId="4" fillId="2" borderId="1" xfId="9" applyNumberFormat="1" applyFont="1" applyFill="1" applyBorder="1" applyProtection="1">
      <protection locked="0"/>
    </xf>
    <xf numFmtId="171" fontId="4" fillId="2" borderId="0" xfId="1" applyNumberFormat="1" applyFont="1" applyFill="1" applyAlignment="1">
      <alignment horizontal="right"/>
    </xf>
    <xf numFmtId="0" fontId="72" fillId="0" borderId="0" xfId="71" applyFont="1"/>
    <xf numFmtId="173" fontId="5" fillId="0" borderId="0" xfId="10"/>
    <xf numFmtId="173" fontId="73" fillId="0" borderId="0" xfId="10" applyFont="1"/>
    <xf numFmtId="173" fontId="4" fillId="0" borderId="0" xfId="10" applyFont="1"/>
    <xf numFmtId="1" fontId="5" fillId="0" borderId="0" xfId="10" applyNumberFormat="1"/>
    <xf numFmtId="1" fontId="4" fillId="0" borderId="0" xfId="10" applyNumberFormat="1" applyFont="1" applyAlignment="1">
      <alignment horizontal="right"/>
    </xf>
    <xf numFmtId="173" fontId="5" fillId="0" borderId="0" xfId="10" applyAlignment="1">
      <alignment horizontal="right"/>
    </xf>
    <xf numFmtId="173" fontId="5" fillId="4" borderId="0" xfId="10" applyFill="1"/>
    <xf numFmtId="173" fontId="5" fillId="4" borderId="0" xfId="10" applyFill="1" applyAlignment="1">
      <alignment horizontal="center"/>
    </xf>
    <xf numFmtId="37" fontId="4" fillId="0" borderId="0" xfId="10" applyNumberFormat="1" applyFont="1"/>
    <xf numFmtId="4" fontId="4" fillId="0" borderId="0" xfId="10" applyNumberFormat="1" applyFont="1"/>
    <xf numFmtId="4" fontId="4" fillId="4" borderId="0" xfId="10" applyNumberFormat="1" applyFont="1" applyFill="1"/>
    <xf numFmtId="2" fontId="5" fillId="0" borderId="0" xfId="10" applyNumberFormat="1"/>
    <xf numFmtId="4" fontId="7" fillId="0" borderId="0" xfId="10" applyNumberFormat="1" applyFont="1"/>
    <xf numFmtId="173" fontId="5" fillId="0" borderId="0" xfId="10" applyAlignment="1">
      <alignment wrapText="1"/>
    </xf>
    <xf numFmtId="2" fontId="4" fillId="0" borderId="0" xfId="10" applyNumberFormat="1" applyFont="1"/>
    <xf numFmtId="37" fontId="5" fillId="0" borderId="0" xfId="10" applyNumberFormat="1"/>
    <xf numFmtId="173" fontId="4" fillId="2" borderId="0" xfId="9" applyFont="1" applyFill="1" applyAlignment="1">
      <alignment horizontal="center"/>
    </xf>
    <xf numFmtId="173" fontId="4" fillId="2" borderId="1" xfId="9" applyFont="1" applyFill="1" applyBorder="1"/>
    <xf numFmtId="173" fontId="4" fillId="2" borderId="3" xfId="9" applyFont="1" applyFill="1" applyBorder="1"/>
    <xf numFmtId="173" fontId="4" fillId="2" borderId="3" xfId="9" applyFont="1" applyFill="1" applyBorder="1" applyAlignment="1">
      <alignment horizontal="center"/>
    </xf>
    <xf numFmtId="173" fontId="4" fillId="2" borderId="9" xfId="9" applyFont="1" applyFill="1" applyBorder="1"/>
    <xf numFmtId="173" fontId="25" fillId="2" borderId="3" xfId="9" applyFont="1" applyFill="1" applyBorder="1" applyAlignment="1">
      <alignment horizontal="right"/>
    </xf>
    <xf numFmtId="173" fontId="4" fillId="2" borderId="2" xfId="9" applyFont="1" applyFill="1" applyBorder="1" applyAlignment="1">
      <alignment horizontal="center"/>
    </xf>
    <xf numFmtId="173" fontId="4" fillId="2" borderId="6" xfId="9" applyFont="1" applyFill="1" applyBorder="1" applyAlignment="1">
      <alignment horizontal="center"/>
    </xf>
    <xf numFmtId="173" fontId="4" fillId="2" borderId="0" xfId="9" quotePrefix="1" applyFont="1" applyFill="1" applyAlignment="1">
      <alignment horizontal="left"/>
    </xf>
    <xf numFmtId="173" fontId="4" fillId="2" borderId="0" xfId="9" applyFont="1" applyFill="1" applyAlignment="1">
      <alignment horizontal="right"/>
    </xf>
    <xf numFmtId="173" fontId="4" fillId="2" borderId="5" xfId="9" applyFont="1" applyFill="1" applyBorder="1"/>
    <xf numFmtId="173" fontId="5" fillId="2" borderId="5" xfId="9" applyFill="1" applyBorder="1"/>
    <xf numFmtId="173" fontId="5" fillId="2" borderId="0" xfId="9" applyFill="1" applyAlignment="1">
      <alignment horizontal="center"/>
    </xf>
    <xf numFmtId="173" fontId="5" fillId="2" borderId="3" xfId="9" applyFill="1" applyBorder="1" applyAlignment="1">
      <alignment horizontal="center"/>
    </xf>
    <xf numFmtId="1" fontId="5" fillId="2" borderId="0" xfId="9" applyNumberFormat="1" applyFill="1"/>
    <xf numFmtId="167" fontId="5" fillId="2" borderId="5" xfId="9" applyNumberFormat="1" applyFill="1" applyBorder="1"/>
    <xf numFmtId="173" fontId="5" fillId="2" borderId="5" xfId="9" applyFill="1" applyBorder="1" applyAlignment="1">
      <alignment horizontal="right"/>
    </xf>
    <xf numFmtId="173" fontId="5" fillId="2" borderId="4" xfId="9" applyFill="1" applyBorder="1" applyAlignment="1">
      <alignment horizontal="center"/>
    </xf>
    <xf numFmtId="173" fontId="5" fillId="2" borderId="4" xfId="9" applyFill="1" applyBorder="1" applyAlignment="1">
      <alignment horizontal="right" wrapText="1"/>
    </xf>
    <xf numFmtId="173" fontId="5" fillId="2" borderId="3" xfId="9" applyFill="1" applyBorder="1" applyAlignment="1">
      <alignment horizontal="right"/>
    </xf>
    <xf numFmtId="173" fontId="5" fillId="2" borderId="2" xfId="9" applyFill="1" applyBorder="1" applyAlignment="1">
      <alignment horizontal="right"/>
    </xf>
    <xf numFmtId="166" fontId="5" fillId="2" borderId="0" xfId="9" applyNumberFormat="1" applyFill="1" applyAlignment="1">
      <alignment horizontal="right"/>
    </xf>
    <xf numFmtId="1" fontId="7" fillId="0" borderId="0" xfId="9" applyNumberFormat="1" applyFont="1" applyAlignment="1">
      <alignment horizontal="right"/>
    </xf>
    <xf numFmtId="173" fontId="4" fillId="4" borderId="0" xfId="9" applyFont="1" applyFill="1"/>
    <xf numFmtId="3" fontId="74" fillId="4" borderId="0" xfId="0" applyNumberFormat="1" applyFont="1" applyFill="1" applyAlignment="1">
      <alignment horizontal="right" vertical="top" wrapText="1" readingOrder="1"/>
    </xf>
    <xf numFmtId="3" fontId="11" fillId="5" borderId="0" xfId="4" applyNumberFormat="1" applyFont="1" applyFill="1" applyAlignment="1">
      <alignment horizontal="right"/>
    </xf>
    <xf numFmtId="9" fontId="4" fillId="4" borderId="0" xfId="13" applyFont="1" applyFill="1" applyBorder="1"/>
    <xf numFmtId="1" fontId="18" fillId="0" borderId="0" xfId="0" applyNumberFormat="1" applyFont="1"/>
    <xf numFmtId="166" fontId="18" fillId="0" borderId="0" xfId="0" applyNumberFormat="1" applyFont="1"/>
    <xf numFmtId="171" fontId="18" fillId="0" borderId="0" xfId="1" applyNumberFormat="1" applyFont="1" applyFill="1" applyBorder="1" applyProtection="1"/>
    <xf numFmtId="2" fontId="18" fillId="0" borderId="0" xfId="0" applyNumberFormat="1" applyFont="1"/>
    <xf numFmtId="166" fontId="7" fillId="0" borderId="0" xfId="9" applyNumberFormat="1" applyFont="1"/>
    <xf numFmtId="0" fontId="71" fillId="0" borderId="0" xfId="0" applyFont="1"/>
    <xf numFmtId="170" fontId="18" fillId="2" borderId="0" xfId="3" applyNumberFormat="1" applyFont="1" applyFill="1"/>
    <xf numFmtId="171" fontId="18" fillId="2" borderId="0" xfId="3" applyNumberFormat="1" applyFont="1" applyFill="1"/>
    <xf numFmtId="0" fontId="18" fillId="0" borderId="0" xfId="0" applyFont="1"/>
    <xf numFmtId="171" fontId="18" fillId="0" borderId="0" xfId="3" applyNumberFormat="1" applyFont="1" applyFill="1"/>
    <xf numFmtId="2" fontId="18" fillId="0" borderId="0" xfId="9" applyNumberFormat="1" applyFont="1" applyAlignment="1">
      <alignment horizontal="right"/>
    </xf>
    <xf numFmtId="167" fontId="18" fillId="4" borderId="0" xfId="9" applyNumberFormat="1" applyFont="1" applyFill="1" applyAlignment="1">
      <alignment horizontal="right"/>
    </xf>
    <xf numFmtId="1" fontId="18" fillId="4" borderId="0" xfId="9" applyNumberFormat="1" applyFont="1" applyFill="1" applyAlignment="1">
      <alignment horizontal="right"/>
    </xf>
    <xf numFmtId="164" fontId="18" fillId="4" borderId="0" xfId="9" applyNumberFormat="1" applyFont="1" applyFill="1" applyAlignment="1">
      <alignment horizontal="right"/>
    </xf>
    <xf numFmtId="173" fontId="5" fillId="2" borderId="0" xfId="8" applyFill="1"/>
    <xf numFmtId="173" fontId="5" fillId="4" borderId="0" xfId="8" applyFill="1"/>
    <xf numFmtId="170" fontId="18" fillId="0" borderId="0" xfId="8" applyNumberFormat="1" applyFont="1" applyAlignment="1">
      <alignment horizontal="right"/>
    </xf>
    <xf numFmtId="0" fontId="18" fillId="0" borderId="0" xfId="5" applyFont="1" applyAlignment="1">
      <alignment horizontal="left" vertical="top" wrapText="1"/>
    </xf>
    <xf numFmtId="166" fontId="18" fillId="0" borderId="0" xfId="5" applyNumberFormat="1" applyFont="1" applyAlignment="1">
      <alignment vertical="top" wrapText="1"/>
    </xf>
    <xf numFmtId="166" fontId="18" fillId="0" borderId="0" xfId="5" applyNumberFormat="1" applyFont="1" applyAlignment="1">
      <alignment horizontal="right"/>
    </xf>
    <xf numFmtId="168" fontId="18" fillId="0" borderId="0" xfId="2" applyNumberFormat="1" applyFont="1" applyFill="1" applyBorder="1" applyAlignment="1">
      <alignment horizontal="right" vertical="top"/>
    </xf>
    <xf numFmtId="0" fontId="19" fillId="0" borderId="0" xfId="5" applyFont="1" applyAlignment="1">
      <alignment wrapText="1"/>
    </xf>
    <xf numFmtId="3" fontId="19" fillId="0" borderId="0" xfId="5" applyNumberFormat="1" applyFont="1" applyAlignment="1">
      <alignment vertical="top" wrapText="1"/>
    </xf>
    <xf numFmtId="171" fontId="19" fillId="0" borderId="0" xfId="2" applyNumberFormat="1" applyFont="1" applyFill="1" applyBorder="1" applyAlignment="1">
      <alignment horizontal="right" vertical="top"/>
    </xf>
    <xf numFmtId="170" fontId="18" fillId="0" borderId="0" xfId="2" applyNumberFormat="1" applyFont="1" applyFill="1" applyBorder="1" applyAlignment="1">
      <alignment horizontal="right"/>
    </xf>
    <xf numFmtId="170" fontId="18" fillId="0" borderId="0" xfId="5" applyNumberFormat="1" applyFont="1" applyAlignment="1">
      <alignment horizontal="right"/>
    </xf>
    <xf numFmtId="180" fontId="18" fillId="0" borderId="0" xfId="1" applyNumberFormat="1" applyFont="1" applyFill="1" applyAlignment="1">
      <alignment horizontal="right"/>
    </xf>
    <xf numFmtId="171" fontId="19" fillId="0" borderId="0" xfId="2" applyNumberFormat="1" applyFont="1" applyFill="1" applyBorder="1" applyAlignment="1">
      <alignment horizontal="right"/>
    </xf>
    <xf numFmtId="0" fontId="18" fillId="0" borderId="0" xfId="5" applyFont="1" applyAlignment="1">
      <alignment wrapText="1"/>
    </xf>
    <xf numFmtId="3" fontId="18" fillId="0" borderId="0" xfId="5" applyNumberFormat="1" applyFont="1" applyAlignment="1">
      <alignment vertical="top" wrapText="1"/>
    </xf>
    <xf numFmtId="168" fontId="18" fillId="0" borderId="0" xfId="5" applyNumberFormat="1" applyFont="1" applyAlignment="1">
      <alignment vertical="top" wrapText="1"/>
    </xf>
    <xf numFmtId="166" fontId="18" fillId="2" borderId="0" xfId="2" applyNumberFormat="1" applyFont="1" applyFill="1" applyBorder="1" applyAlignment="1">
      <alignment horizontal="right"/>
    </xf>
    <xf numFmtId="171" fontId="18" fillId="0" borderId="0" xfId="8" applyNumberFormat="1" applyFont="1" applyAlignment="1">
      <alignment horizontal="right"/>
    </xf>
    <xf numFmtId="180" fontId="18" fillId="0" borderId="0" xfId="1" applyNumberFormat="1" applyFont="1" applyFill="1" applyBorder="1" applyAlignment="1">
      <alignment horizontal="right"/>
    </xf>
    <xf numFmtId="166" fontId="18" fillId="2" borderId="0" xfId="6" applyNumberFormat="1" applyFont="1" applyFill="1" applyAlignment="1">
      <alignment horizontal="right"/>
    </xf>
    <xf numFmtId="171" fontId="18" fillId="2" borderId="0" xfId="2" applyNumberFormat="1" applyFont="1" applyFill="1" applyBorder="1" applyAlignment="1">
      <alignment horizontal="right"/>
    </xf>
    <xf numFmtId="171" fontId="18" fillId="0" borderId="0" xfId="2" applyNumberFormat="1" applyFont="1" applyFill="1" applyBorder="1" applyAlignment="1">
      <alignment horizontal="right"/>
    </xf>
    <xf numFmtId="171" fontId="18" fillId="0" borderId="0" xfId="8" applyNumberFormat="1" applyFont="1"/>
    <xf numFmtId="3" fontId="18" fillId="0" borderId="0" xfId="8" applyNumberFormat="1" applyFont="1" applyAlignment="1">
      <alignment horizontal="right"/>
    </xf>
    <xf numFmtId="3" fontId="18" fillId="0" borderId="0" xfId="2" applyNumberFormat="1" applyFont="1" applyFill="1" applyBorder="1" applyAlignment="1">
      <alignment horizontal="right"/>
    </xf>
    <xf numFmtId="170" fontId="5" fillId="2" borderId="0" xfId="8" applyNumberFormat="1" applyFill="1" applyAlignment="1">
      <alignment horizontal="right"/>
    </xf>
    <xf numFmtId="3" fontId="18" fillId="0" borderId="0" xfId="1" applyNumberFormat="1" applyFont="1" applyFill="1" applyAlignment="1">
      <alignment horizontal="right"/>
    </xf>
    <xf numFmtId="0" fontId="75" fillId="0" borderId="0" xfId="22" applyFont="1" applyBorder="1"/>
    <xf numFmtId="0" fontId="7" fillId="0" borderId="0" xfId="33" applyFont="1" applyAlignment="1">
      <alignment horizontal="left" vertical="top"/>
    </xf>
    <xf numFmtId="0" fontId="7" fillId="0" borderId="0" xfId="33" applyFont="1"/>
    <xf numFmtId="0" fontId="8" fillId="0" borderId="0" xfId="33" applyFont="1"/>
    <xf numFmtId="0" fontId="8" fillId="0" borderId="0" xfId="33" applyFont="1" applyAlignment="1">
      <alignment horizontal="left" vertical="top"/>
    </xf>
    <xf numFmtId="0" fontId="76" fillId="0" borderId="0" xfId="16" applyFont="1" applyAlignment="1">
      <alignment wrapText="1"/>
    </xf>
    <xf numFmtId="0" fontId="76" fillId="0" borderId="0" xfId="16" applyFont="1" applyAlignment="1" applyProtection="1">
      <alignment vertical="center"/>
    </xf>
  </cellXfs>
  <cellStyles count="72">
    <cellStyle name="Accent" xfId="61" xr:uid="{4197EF05-353F-4E0E-B9CF-CF2BC5C4AAC3}"/>
    <cellStyle name="Accent 1" xfId="62" xr:uid="{24B266FC-DE23-4102-82B0-83803BE31753}"/>
    <cellStyle name="Accent 2" xfId="63" xr:uid="{86805B8A-323D-41E7-B660-F2B6434D4318}"/>
    <cellStyle name="Accent 3" xfId="64" xr:uid="{3A50085A-4C12-4794-A558-DD4D0C8BEDC3}"/>
    <cellStyle name="Bad 2" xfId="58" xr:uid="{57833D4D-299C-48A1-A19F-47B8D2686C9C}"/>
    <cellStyle name="Comma" xfId="1" builtinId="3"/>
    <cellStyle name="Comma 2" xfId="2" xr:uid="{00000000-0005-0000-0000-000001000000}"/>
    <cellStyle name="Comma 2 2" xfId="45" xr:uid="{00000000-0005-0000-0000-000002000000}"/>
    <cellStyle name="Comma 3" xfId="3" xr:uid="{00000000-0005-0000-0000-000003000000}"/>
    <cellStyle name="Comma 3 2" xfId="20" xr:uid="{00000000-0005-0000-0000-000004000000}"/>
    <cellStyle name="Comma 3 2 2" xfId="51" xr:uid="{00000000-0005-0000-0000-000005000000}"/>
    <cellStyle name="Comma 3 3" xfId="46" xr:uid="{00000000-0005-0000-0000-000006000000}"/>
    <cellStyle name="Comma 4" xfId="37" xr:uid="{00000000-0005-0000-0000-000007000000}"/>
    <cellStyle name="Comma 4 2" xfId="53" xr:uid="{00000000-0005-0000-0000-000008000000}"/>
    <cellStyle name="Comma 5" xfId="44" xr:uid="{00000000-0005-0000-0000-000009000000}"/>
    <cellStyle name="Error" xfId="65" xr:uid="{77A0BBB3-9ED1-44CE-AFE4-6D7A1BAEC659}"/>
    <cellStyle name="Footnote" xfId="66" xr:uid="{DFC923D1-353A-4FD3-AFB4-A8343127BD50}"/>
    <cellStyle name="Good 2" xfId="57" xr:uid="{6A21423B-008E-4592-BC85-E9D6A93FE383}"/>
    <cellStyle name="Heading" xfId="67" xr:uid="{8A9802BC-7BE6-4906-B255-82BE2A13330A}"/>
    <cellStyle name="Heading 1 2" xfId="22" xr:uid="{00000000-0005-0000-0000-00000A000000}"/>
    <cellStyle name="Heading 1 3" xfId="55" xr:uid="{D08789C2-70A9-4138-95AB-116F02C6A96E}"/>
    <cellStyle name="Heading 2 2" xfId="23" xr:uid="{00000000-0005-0000-0000-00000B000000}"/>
    <cellStyle name="Heading 2 3" xfId="56" xr:uid="{934A532F-5AB3-406A-B750-E82828B6C4E9}"/>
    <cellStyle name="Hyperlink" xfId="16" builtinId="8"/>
    <cellStyle name="Hyperlink 2" xfId="25" xr:uid="{00000000-0005-0000-0000-00000D000000}"/>
    <cellStyle name="Hyperlink 2 2" xfId="26" xr:uid="{00000000-0005-0000-0000-00000E000000}"/>
    <cellStyle name="Hyperlink 2 2 4" xfId="27" xr:uid="{00000000-0005-0000-0000-00000F000000}"/>
    <cellStyle name="Hyperlink 3" xfId="18" xr:uid="{00000000-0005-0000-0000-000010000000}"/>
    <cellStyle name="Hyperlink 4" xfId="24" xr:uid="{00000000-0005-0000-0000-000011000000}"/>
    <cellStyle name="Neutral 2" xfId="59" xr:uid="{79654ADB-3C1D-47D3-A7AA-88F7135BDC10}"/>
    <cellStyle name="Normal" xfId="0" builtinId="0"/>
    <cellStyle name="Normal 11" xfId="28" xr:uid="{00000000-0005-0000-0000-000013000000}"/>
    <cellStyle name="Normal 2" xfId="4" xr:uid="{00000000-0005-0000-0000-000014000000}"/>
    <cellStyle name="Normal 2 2" xfId="30" xr:uid="{00000000-0005-0000-0000-000015000000}"/>
    <cellStyle name="Normal 2 2 2" xfId="31" xr:uid="{00000000-0005-0000-0000-000016000000}"/>
    <cellStyle name="Normal 2 3" xfId="29" xr:uid="{00000000-0005-0000-0000-000017000000}"/>
    <cellStyle name="Normal 2 4" xfId="19" xr:uid="{00000000-0005-0000-0000-000018000000}"/>
    <cellStyle name="Normal 2 5" xfId="32" xr:uid="{00000000-0005-0000-0000-000019000000}"/>
    <cellStyle name="Normal 2_H2 a freight tonnes" xfId="38" xr:uid="{00000000-0005-0000-0000-00001A000000}"/>
    <cellStyle name="Normal 3" xfId="5" xr:uid="{00000000-0005-0000-0000-00001B000000}"/>
    <cellStyle name="Normal 3 2" xfId="6" xr:uid="{00000000-0005-0000-0000-00001C000000}"/>
    <cellStyle name="Normal 3 2 2" xfId="47" xr:uid="{00000000-0005-0000-0000-00001D000000}"/>
    <cellStyle name="Normal 3 2_H2 a freight tonnes" xfId="40" xr:uid="{00000000-0005-0000-0000-00001E000000}"/>
    <cellStyle name="Normal 3 3" xfId="33" xr:uid="{00000000-0005-0000-0000-00001F000000}"/>
    <cellStyle name="Normal 3_H2 a freight tonnes" xfId="39" xr:uid="{00000000-0005-0000-0000-000020000000}"/>
    <cellStyle name="Normal 4" xfId="7" xr:uid="{00000000-0005-0000-0000-000021000000}"/>
    <cellStyle name="Normal 4 2" xfId="34" xr:uid="{00000000-0005-0000-0000-000022000000}"/>
    <cellStyle name="Normal 4 3" xfId="48" xr:uid="{00000000-0005-0000-0000-000023000000}"/>
    <cellStyle name="Normal 4_H2 a freight tonnes" xfId="41" xr:uid="{00000000-0005-0000-0000-000024000000}"/>
    <cellStyle name="Normal 5" xfId="17" xr:uid="{00000000-0005-0000-0000-000025000000}"/>
    <cellStyle name="Normal 5 2" xfId="50" xr:uid="{00000000-0005-0000-0000-000026000000}"/>
    <cellStyle name="Normal 5_H2 a freight tonnes" xfId="42" xr:uid="{00000000-0005-0000-0000-000027000000}"/>
    <cellStyle name="Normal 6" xfId="21" xr:uid="{00000000-0005-0000-0000-000028000000}"/>
    <cellStyle name="Normal 6 2" xfId="52" xr:uid="{00000000-0005-0000-0000-000029000000}"/>
    <cellStyle name="Normal 6_H2 a freight tonnes" xfId="43" xr:uid="{00000000-0005-0000-0000-00002A000000}"/>
    <cellStyle name="Normal 7" xfId="36" xr:uid="{00000000-0005-0000-0000-00002B000000}"/>
    <cellStyle name="Normal 8" xfId="54" xr:uid="{9D90D940-54D4-430A-988D-48E8E6E19F7F}"/>
    <cellStyle name="Normal 9" xfId="71" xr:uid="{8FCFD354-41C7-41F3-B1F1-6B66111333E1}"/>
    <cellStyle name="Normal_B3584027" xfId="8" xr:uid="{00000000-0005-0000-0000-00002C000000}"/>
    <cellStyle name="Normal_Chapter_Summary" xfId="9" xr:uid="{00000000-0005-0000-0000-00002D000000}"/>
    <cellStyle name="Normal_Chapter_Summary (vB6540599)" xfId="10" xr:uid="{00000000-0005-0000-0000-00002E000000}"/>
    <cellStyle name="Normal_Main Transport Trends 2008" xfId="11" xr:uid="{00000000-0005-0000-0000-00002F000000}"/>
    <cellStyle name="Normal_TABLE4" xfId="12" xr:uid="{00000000-0005-0000-0000-000030000000}"/>
    <cellStyle name="Note 2" xfId="60" xr:uid="{31036ECD-1513-4E37-8528-4BE48A6D2368}"/>
    <cellStyle name="Paragraph Han" xfId="35" xr:uid="{00000000-0005-0000-0000-000031000000}"/>
    <cellStyle name="Per cent" xfId="13" builtinId="5"/>
    <cellStyle name="Percent 2" xfId="14" xr:uid="{00000000-0005-0000-0000-000033000000}"/>
    <cellStyle name="Percent 3" xfId="15" xr:uid="{00000000-0005-0000-0000-000034000000}"/>
    <cellStyle name="Percent 3 2" xfId="49" xr:uid="{00000000-0005-0000-0000-000035000000}"/>
    <cellStyle name="Status" xfId="68" xr:uid="{6D9CDEE3-09AC-452E-98CE-881C40CC13FF}"/>
    <cellStyle name="Text" xfId="69" xr:uid="{0BEBAB8A-2DD5-4AA8-81D7-81CBBFD0EF7E}"/>
    <cellStyle name="Warning" xfId="70" xr:uid="{7DE09A29-4B40-45AF-A852-0954CF281B4D}"/>
  </cellStyles>
  <dxfs count="162">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2" formatCode="#,##0_);\(#,##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6" formatCode="#,##0.0;\-#,##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2" formatCode="#,##0_);\(#,##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dxf>
    <dxf>
      <font>
        <b val="0"/>
        <i val="0"/>
        <strike val="0"/>
        <condense val="0"/>
        <extend val="0"/>
        <outline val="0"/>
        <shadow val="0"/>
        <u val="none"/>
        <vertAlign val="baseline"/>
        <sz val="12"/>
        <color indexed="12"/>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numFmt numFmtId="1" formatCode="0"/>
      <fill>
        <patternFill patternType="solid">
          <fgColor indexed="64"/>
          <bgColor indexed="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2"/>
        <color rgb="FF0000FF"/>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0"/>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8"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8"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8"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rgb="FF0000FF"/>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indexed="9"/>
        </patternFill>
      </fill>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theme="1"/>
        <name val="Arial"/>
        <scheme val="none"/>
      </font>
      <numFmt numFmtId="170"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00"/>
        <name val="Arial"/>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8" formatCode="#,##0.0"/>
      <fill>
        <patternFill patternType="none">
          <fgColor indexed="64"/>
          <bgColor indexed="65"/>
        </patternFill>
      </fill>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none">
          <fgColor indexed="64"/>
          <bgColor indexed="65"/>
        </patternFill>
      </fill>
    </dxf>
    <dxf>
      <font>
        <b val="0"/>
        <i val="0"/>
        <strike val="0"/>
        <condense val="0"/>
        <extend val="0"/>
        <outline val="0"/>
        <shadow val="0"/>
        <u val="none"/>
        <vertAlign val="baseline"/>
        <sz val="14"/>
        <color theme="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MT"/>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rgb="FF0000FF"/>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4"/>
        <color rgb="FF0000FF"/>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MT"/>
        <scheme val="none"/>
      </font>
      <fill>
        <patternFill patternType="solid">
          <fgColor indexed="64"/>
          <bgColor indexed="9"/>
        </patternFill>
      </fill>
    </dxf>
    <dxf>
      <font>
        <b val="0"/>
        <i val="0"/>
        <strike val="0"/>
        <condense val="0"/>
        <extend val="0"/>
        <outline val="0"/>
        <shadow val="0"/>
        <u val="none"/>
        <vertAlign val="baseline"/>
        <sz val="14"/>
        <color auto="1"/>
        <name val="Arial MT"/>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s>
  <tableStyles count="0" defaultTableStyle="TableStyleMedium2" defaultPivotStyle="PivotStyleLight16"/>
  <colors>
    <mruColors>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6130030959752E-2"/>
          <c:y val="8.2926829268292687E-2"/>
          <c:w val="0.87358101135190913"/>
          <c:h val="0.74396734628703731"/>
        </c:manualLayout>
      </c:layout>
      <c:lineChart>
        <c:grouping val="standard"/>
        <c:varyColors val="0"/>
        <c:ser>
          <c:idx val="0"/>
          <c:order val="0"/>
          <c:tx>
            <c:strRef>
              <c:f>'Figs1,2'!$B$92</c:f>
              <c:strCache>
                <c:ptCount val="1"/>
                <c:pt idx="0">
                  <c:v>vehicles licensed</c:v>
                </c:pt>
              </c:strCache>
            </c:strRef>
          </c:tx>
          <c:spPr>
            <a:ln w="38100">
              <a:solidFill>
                <a:srgbClr val="000000"/>
              </a:solidFill>
              <a:prstDash val="solid"/>
            </a:ln>
          </c:spPr>
          <c:marker>
            <c:symbol val="none"/>
          </c:marker>
          <c:cat>
            <c:numRef>
              <c:f>'Figs1,2'!$A$93:$A$140</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'Figs1,2'!$B$93:$B$128</c:f>
              <c:numCache>
                <c:formatCode>0.00</c:formatCode>
                <c:ptCount val="36"/>
                <c:pt idx="0">
                  <c:v>1.304</c:v>
                </c:pt>
                <c:pt idx="1">
                  <c:v>1.3134999999999999</c:v>
                </c:pt>
                <c:pt idx="3">
                  <c:v>1.3080000000000001</c:v>
                </c:pt>
                <c:pt idx="4">
                  <c:v>1.353</c:v>
                </c:pt>
                <c:pt idx="5">
                  <c:v>1.3979999999999999</c:v>
                </c:pt>
                <c:pt idx="6">
                  <c:v>1.397</c:v>
                </c:pt>
                <c:pt idx="7">
                  <c:v>1.4159999999999999</c:v>
                </c:pt>
                <c:pt idx="8">
                  <c:v>1.448</c:v>
                </c:pt>
                <c:pt idx="9">
                  <c:v>1.4890000000000001</c:v>
                </c:pt>
                <c:pt idx="10">
                  <c:v>1.514</c:v>
                </c:pt>
                <c:pt idx="11">
                  <c:v>1.546</c:v>
                </c:pt>
                <c:pt idx="12">
                  <c:v>1.575</c:v>
                </c:pt>
                <c:pt idx="13">
                  <c:v>1.657</c:v>
                </c:pt>
                <c:pt idx="14">
                  <c:v>1.7290000000000001</c:v>
                </c:pt>
                <c:pt idx="15">
                  <c:v>1.788</c:v>
                </c:pt>
                <c:pt idx="16">
                  <c:v>1.83</c:v>
                </c:pt>
                <c:pt idx="17">
                  <c:v>1.8839999999999999</c:v>
                </c:pt>
              </c:numCache>
            </c:numRef>
          </c:val>
          <c:smooth val="0"/>
          <c:extLst>
            <c:ext xmlns:c16="http://schemas.microsoft.com/office/drawing/2014/chart" uri="{C3380CC4-5D6E-409C-BE32-E72D297353CC}">
              <c16:uniqueId val="{00000000-CB0D-4430-B765-30FE4B2E78D8}"/>
            </c:ext>
          </c:extLst>
        </c:ser>
        <c:ser>
          <c:idx val="1"/>
          <c:order val="1"/>
          <c:tx>
            <c:strRef>
              <c:f>'Figs1,2'!$C$92</c:f>
              <c:strCache>
                <c:ptCount val="1"/>
                <c:pt idx="0">
                  <c:v>new basis</c:v>
                </c:pt>
              </c:strCache>
            </c:strRef>
          </c:tx>
          <c:spPr>
            <a:ln w="38100">
              <a:solidFill>
                <a:srgbClr val="000000"/>
              </a:solidFill>
              <a:prstDash val="solid"/>
            </a:ln>
          </c:spPr>
          <c:marker>
            <c:symbol val="none"/>
          </c:marker>
          <c:cat>
            <c:numRef>
              <c:f>'Figs1,2'!$A$93:$A$140</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'Figs1,2'!$C$93:$C$140</c:f>
              <c:numCache>
                <c:formatCode>General_)</c:formatCode>
                <c:ptCount val="48"/>
                <c:pt idx="17" formatCode="0.00">
                  <c:v>1.84</c:v>
                </c:pt>
                <c:pt idx="18" formatCode="0.00">
                  <c:v>1.8740000000000001</c:v>
                </c:pt>
                <c:pt idx="19" formatCode="0.00">
                  <c:v>1.9</c:v>
                </c:pt>
                <c:pt idx="20" formatCode="0.00">
                  <c:v>1.91</c:v>
                </c:pt>
                <c:pt idx="21" formatCode="0.00">
                  <c:v>1.966</c:v>
                </c:pt>
                <c:pt idx="22" formatCode="0.00">
                  <c:v>2.0230000000000001</c:v>
                </c:pt>
                <c:pt idx="23" formatCode="0.00">
                  <c:v>2.073</c:v>
                </c:pt>
                <c:pt idx="24" formatCode="0.00">
                  <c:v>2.1309999999999998</c:v>
                </c:pt>
                <c:pt idx="25" formatCode="0.00">
                  <c:v>2.1883569999999999</c:v>
                </c:pt>
                <c:pt idx="26" formatCode="0.00">
                  <c:v>2.262248</c:v>
                </c:pt>
                <c:pt idx="27" formatCode="0.00">
                  <c:v>2.33</c:v>
                </c:pt>
                <c:pt idx="28" formatCode="0.00">
                  <c:v>2.3829899999999999</c:v>
                </c:pt>
                <c:pt idx="29" formatCode="0.00">
                  <c:v>2.4481840000000004</c:v>
                </c:pt>
                <c:pt idx="30" formatCode="0.00">
                  <c:v>2.5313339999999998</c:v>
                </c:pt>
                <c:pt idx="31" formatCode="0.00">
                  <c:v>2.5642930000000002</c:v>
                </c:pt>
                <c:pt idx="32" formatCode="0.00">
                  <c:v>2.6269830000000001</c:v>
                </c:pt>
                <c:pt idx="33" formatCode="0.00">
                  <c:v>2.6651860000000003</c:v>
                </c:pt>
                <c:pt idx="34" formatCode="0.00">
                  <c:v>2.6838969999999995</c:v>
                </c:pt>
                <c:pt idx="35" formatCode="0.00">
                  <c:v>2.6846819999999996</c:v>
                </c:pt>
                <c:pt idx="36" formatCode="0.00">
                  <c:v>2.6909999999999998</c:v>
                </c:pt>
                <c:pt idx="37" formatCode="0.00">
                  <c:v>2.7170000000000001</c:v>
                </c:pt>
                <c:pt idx="38" formatCode="0.00">
                  <c:v>2.7589999999999999</c:v>
                </c:pt>
                <c:pt idx="39" formatCode="0.00">
                  <c:v>2.8213599999999999</c:v>
                </c:pt>
                <c:pt idx="40" formatCode="0.00">
                  <c:v>2.8627569999999998</c:v>
                </c:pt>
                <c:pt idx="41" formatCode="0.00">
                  <c:v>2.9188530000000004</c:v>
                </c:pt>
                <c:pt idx="42" formatCode="0.00">
                  <c:v>2.9615990000000001</c:v>
                </c:pt>
                <c:pt idx="43" formatCode="0.00">
                  <c:v>2.9907150000000002</c:v>
                </c:pt>
                <c:pt idx="44" formatCode="0.00">
                  <c:v>3.0407790000000001</c:v>
                </c:pt>
                <c:pt idx="45" formatCode="0.00">
                  <c:v>3.042335</c:v>
                </c:pt>
                <c:pt idx="46" formatCode="0.00">
                  <c:v>3.0635539999999999</c:v>
                </c:pt>
                <c:pt idx="47" formatCode="0.00">
                  <c:v>3.0930609999999996</c:v>
                </c:pt>
              </c:numCache>
            </c:numRef>
          </c:val>
          <c:smooth val="0"/>
          <c:extLst>
            <c:ext xmlns:c16="http://schemas.microsoft.com/office/drawing/2014/chart" uri="{C3380CC4-5D6E-409C-BE32-E72D297353CC}">
              <c16:uniqueId val="{00000001-CB0D-4430-B765-30FE4B2E78D8}"/>
            </c:ext>
          </c:extLst>
        </c:ser>
        <c:dLbls>
          <c:showLegendKey val="0"/>
          <c:showVal val="0"/>
          <c:showCatName val="0"/>
          <c:showSerName val="0"/>
          <c:showPercent val="0"/>
          <c:showBubbleSize val="0"/>
        </c:dLbls>
        <c:smooth val="0"/>
        <c:axId val="348072576"/>
        <c:axId val="348082560"/>
      </c:lineChart>
      <c:catAx>
        <c:axId val="3480725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48082560"/>
        <c:crosses val="autoZero"/>
        <c:auto val="1"/>
        <c:lblAlgn val="ctr"/>
        <c:lblOffset val="100"/>
        <c:tickLblSkip val="3"/>
        <c:tickMarkSkip val="2"/>
        <c:noMultiLvlLbl val="0"/>
      </c:catAx>
      <c:valAx>
        <c:axId val="348082560"/>
        <c:scaling>
          <c:orientation val="minMax"/>
          <c:max val="3.5"/>
        </c:scaling>
        <c:delete val="0"/>
        <c:axPos val="l"/>
        <c:title>
          <c:tx>
            <c:rich>
              <a:bodyPr rot="0" vert="horz"/>
              <a:lstStyle/>
              <a:p>
                <a:pPr algn="ctr">
                  <a:defRPr sz="1800" b="1" i="0" u="none" strike="noStrike" baseline="0">
                    <a:solidFill>
                      <a:srgbClr val="000000"/>
                    </a:solidFill>
                    <a:latin typeface="Arial"/>
                    <a:ea typeface="Arial"/>
                    <a:cs typeface="Arial"/>
                  </a:defRPr>
                </a:pPr>
                <a:r>
                  <a:rPr lang="en-GB"/>
                  <a:t>millions</a:t>
                </a:r>
              </a:p>
            </c:rich>
          </c:tx>
          <c:layout>
            <c:manualLayout>
              <c:xMode val="edge"/>
              <c:yMode val="edge"/>
              <c:x val="6.9659442724458202E-3"/>
              <c:y val="2.8292682926829269E-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48072576"/>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080939947780679E-2"/>
          <c:y val="8.9958158995815898E-2"/>
          <c:w val="0.91840731070496084"/>
          <c:h val="0.7646443514644351"/>
        </c:manualLayout>
      </c:layout>
      <c:lineChart>
        <c:grouping val="standard"/>
        <c:varyColors val="0"/>
        <c:ser>
          <c:idx val="2"/>
          <c:order val="0"/>
          <c:tx>
            <c:strRef>
              <c:f>'Figs 10,11'!$D$69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10,11'!$D$70:$D$108</c:f>
              <c:numCache>
                <c:formatCode>0</c:formatCode>
                <c:ptCount val="39"/>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2-6266-454B-A128-C63F96075FFE}"/>
            </c:ext>
          </c:extLst>
        </c:ser>
        <c:ser>
          <c:idx val="3"/>
          <c:order val="1"/>
          <c:tx>
            <c:strRef>
              <c:f>'Figs 10,11'!$E$69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10,11'!$E$70:$E$110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3-6266-454B-A128-C63F96075FFE}"/>
            </c:ext>
          </c:extLst>
        </c:ser>
        <c:dLbls>
          <c:showLegendKey val="0"/>
          <c:showVal val="0"/>
          <c:showCatName val="0"/>
          <c:showSerName val="0"/>
          <c:showPercent val="0"/>
          <c:showBubbleSize val="0"/>
        </c:dLbls>
        <c:smooth val="0"/>
        <c:axId val="362152320"/>
        <c:axId val="362153856"/>
      </c:lineChart>
      <c:catAx>
        <c:axId val="362152320"/>
        <c:scaling>
          <c:orientation val="minMax"/>
        </c:scaling>
        <c:delete val="0"/>
        <c:axPos val="b"/>
        <c:majorGridlines>
          <c:spPr>
            <a:ln w="3175">
              <a:no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750" b="1" i="0" u="none" strike="noStrike" baseline="0">
                <a:solidFill>
                  <a:srgbClr val="000000"/>
                </a:solidFill>
                <a:latin typeface="Arial"/>
                <a:ea typeface="Arial"/>
                <a:cs typeface="Arial"/>
              </a:defRPr>
            </a:pPr>
            <a:endParaRPr lang="en-US"/>
          </a:p>
        </c:txPr>
        <c:crossAx val="362153856"/>
        <c:crosses val="autoZero"/>
        <c:auto val="1"/>
        <c:lblAlgn val="ctr"/>
        <c:lblOffset val="100"/>
        <c:tickLblSkip val="3"/>
        <c:tickMarkSkip val="2"/>
        <c:noMultiLvlLbl val="0"/>
      </c:catAx>
      <c:valAx>
        <c:axId val="362153856"/>
        <c:scaling>
          <c:orientation val="minMax"/>
        </c:scaling>
        <c:delete val="0"/>
        <c:axPos val="l"/>
        <c:majorGridlines>
          <c:spPr>
            <a:ln w="3175">
              <a:noFill/>
              <a:prstDash val="lgDash"/>
            </a:ln>
          </c:spPr>
        </c:majorGridlines>
        <c:title>
          <c:tx>
            <c:rich>
              <a:bodyPr rot="0" vert="horz"/>
              <a:lstStyle/>
              <a:p>
                <a:pPr algn="ctr">
                  <a:defRPr sz="1750" b="0" i="1" u="none" strike="noStrike" baseline="0">
                    <a:solidFill>
                      <a:srgbClr val="000000"/>
                    </a:solidFill>
                    <a:latin typeface="Arial"/>
                    <a:ea typeface="Arial"/>
                    <a:cs typeface="Arial"/>
                  </a:defRPr>
                </a:pPr>
                <a:r>
                  <a:rPr lang="en-GB"/>
                  <a:t>million tonnes</a:t>
                </a:r>
              </a:p>
            </c:rich>
          </c:tx>
          <c:layout>
            <c:manualLayout>
              <c:xMode val="edge"/>
              <c:yMode val="edge"/>
              <c:x val="3.2637075718015664E-3"/>
              <c:y val="5.230145604840147E-3"/>
            </c:manualLayout>
          </c:layout>
          <c:overlay val="0"/>
          <c:spPr>
            <a:noFill/>
            <a:ln w="25400">
              <a:noFill/>
            </a:ln>
          </c:spPr>
        </c:title>
        <c:numFmt formatCode="0" sourceLinked="1"/>
        <c:majorTickMark val="out"/>
        <c:minorTickMark val="none"/>
        <c:tickLblPos val="nextTo"/>
        <c:spPr>
          <a:solidFill>
            <a:srgbClr val="FFFFFF"/>
          </a:solidFill>
          <a:ln w="3175">
            <a:solidFill>
              <a:srgbClr val="000000"/>
            </a:solidFill>
            <a:prstDash val="solid"/>
          </a:ln>
        </c:spPr>
        <c:txPr>
          <a:bodyPr rot="0" vert="horz"/>
          <a:lstStyle/>
          <a:p>
            <a:pPr>
              <a:defRPr sz="1750" b="1" i="0" u="none" strike="noStrike" baseline="0">
                <a:solidFill>
                  <a:srgbClr val="000000"/>
                </a:solidFill>
                <a:latin typeface="Arial"/>
                <a:ea typeface="Arial"/>
                <a:cs typeface="Arial"/>
              </a:defRPr>
            </a:pPr>
            <a:endParaRPr lang="en-US"/>
          </a:p>
        </c:txPr>
        <c:crossAx val="362152320"/>
        <c:crosses val="autoZero"/>
        <c:crossBetween val="midCat"/>
      </c:valAx>
      <c:spPr>
        <a:solidFill>
          <a:srgbClr val="FFFFFF"/>
        </a:solidFill>
        <a:ln w="12700">
          <a:solidFill>
            <a:srgbClr val="E3E3E3"/>
          </a:solidFill>
          <a:prstDash val="solid"/>
        </a:ln>
      </c:spPr>
    </c:plotArea>
    <c:legend>
      <c:legendPos val="b"/>
      <c:legendEntry>
        <c:idx val="1"/>
        <c:delete val="1"/>
      </c:legendEntry>
      <c:layout>
        <c:manualLayout>
          <c:xMode val="edge"/>
          <c:yMode val="edge"/>
          <c:x val="7.6370757180156665E-2"/>
          <c:y val="0.94665273423894114"/>
          <c:w val="0.35467137183184405"/>
          <c:h val="3.357969886706370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6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18134715025906E-2"/>
          <c:y val="8.1615188747708553E-2"/>
          <c:w val="0.91709844559585496"/>
          <c:h val="0.76718277422846048"/>
        </c:manualLayout>
      </c:layout>
      <c:lineChart>
        <c:grouping val="standard"/>
        <c:varyColors val="0"/>
        <c:ser>
          <c:idx val="0"/>
          <c:order val="0"/>
          <c:tx>
            <c:strRef>
              <c:f>'Figs 10,11'!$J$69</c:f>
              <c:strCache>
                <c:ptCount val="1"/>
                <c:pt idx="0">
                  <c:v>Pipeline</c:v>
                </c:pt>
              </c:strCache>
            </c:strRef>
          </c:tx>
          <c:spPr>
            <a:ln w="38100">
              <a:solidFill>
                <a:srgbClr val="000000"/>
              </a:solidFill>
              <a:prstDash val="solid"/>
            </a:ln>
          </c:spPr>
          <c:marker>
            <c:symbol val="none"/>
          </c:marker>
          <c:cat>
            <c:numRef>
              <c:f>'Figs 10,11'!$A$70:$A$117</c:f>
              <c:numCache>
                <c:formatCode>General_)</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10,11'!$I$70:$I$108</c:f>
              <c:numCache>
                <c:formatCode>0</c:formatCode>
                <c:ptCount val="39"/>
                <c:pt idx="0">
                  <c:v>6.3</c:v>
                </c:pt>
                <c:pt idx="1">
                  <c:v>11.9</c:v>
                </c:pt>
                <c:pt idx="2">
                  <c:v>23.2</c:v>
                </c:pt>
                <c:pt idx="3">
                  <c:v>26.4</c:v>
                </c:pt>
                <c:pt idx="4">
                  <c:v>27.9</c:v>
                </c:pt>
                <c:pt idx="5">
                  <c:v>26.7</c:v>
                </c:pt>
                <c:pt idx="6">
                  <c:v>24.1</c:v>
                </c:pt>
                <c:pt idx="7">
                  <c:v>22.4</c:v>
                </c:pt>
                <c:pt idx="8">
                  <c:v>26.5</c:v>
                </c:pt>
                <c:pt idx="9">
                  <c:v>26.9</c:v>
                </c:pt>
                <c:pt idx="10">
                  <c:v>29.8</c:v>
                </c:pt>
                <c:pt idx="11">
                  <c:v>28.2</c:v>
                </c:pt>
                <c:pt idx="12">
                  <c:v>28.5</c:v>
                </c:pt>
                <c:pt idx="13">
                  <c:v>25.2</c:v>
                </c:pt>
                <c:pt idx="14">
                  <c:v>21.3</c:v>
                </c:pt>
              </c:numCache>
            </c:numRef>
          </c:val>
          <c:smooth val="0"/>
          <c:extLst>
            <c:ext xmlns:c16="http://schemas.microsoft.com/office/drawing/2014/chart" uri="{C3380CC4-5D6E-409C-BE32-E72D297353CC}">
              <c16:uniqueId val="{00000000-820A-4B5E-BCC0-E31062F681B4}"/>
            </c:ext>
          </c:extLst>
        </c:ser>
        <c:ser>
          <c:idx val="1"/>
          <c:order val="1"/>
          <c:tx>
            <c:strRef>
              <c:f>'Figs 10,11'!$J$69</c:f>
              <c:strCache>
                <c:ptCount val="1"/>
                <c:pt idx="0">
                  <c:v>Pipeline</c:v>
                </c:pt>
              </c:strCache>
            </c:strRef>
          </c:tx>
          <c:spPr>
            <a:ln w="38100">
              <a:solidFill>
                <a:srgbClr val="333333"/>
              </a:solidFill>
              <a:prstDash val="solid"/>
            </a:ln>
          </c:spPr>
          <c:marker>
            <c:symbol val="none"/>
          </c:marker>
          <c:cat>
            <c:numRef>
              <c:f>'Figs 10,11'!$A$70:$A$117</c:f>
              <c:numCache>
                <c:formatCode>General_)</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10,11'!$J$70:$J$107</c:f>
              <c:numCache>
                <c:formatCode>General_)</c:formatCode>
                <c:ptCount val="38"/>
                <c:pt idx="15" formatCode="0">
                  <c:v>26.9</c:v>
                </c:pt>
                <c:pt idx="16" formatCode="0">
                  <c:v>21.4</c:v>
                </c:pt>
                <c:pt idx="17" formatCode="0">
                  <c:v>24</c:v>
                </c:pt>
                <c:pt idx="18" formatCode="0">
                  <c:v>26.9</c:v>
                </c:pt>
                <c:pt idx="19" formatCode="0">
                  <c:v>24.084</c:v>
                </c:pt>
                <c:pt idx="20" formatCode="0">
                  <c:v>25.622</c:v>
                </c:pt>
                <c:pt idx="21" formatCode="0">
                  <c:v>25.602</c:v>
                </c:pt>
                <c:pt idx="22" formatCode="0">
                  <c:v>25.715</c:v>
                </c:pt>
                <c:pt idx="23" formatCode="0">
                  <c:v>28.061</c:v>
                </c:pt>
                <c:pt idx="24" formatCode="0">
                  <c:v>28.024999999999999</c:v>
                </c:pt>
                <c:pt idx="25" formatCode="0">
                  <c:v>28.149000000000001</c:v>
                </c:pt>
                <c:pt idx="26" formatCode="0">
                  <c:v>28.132000000000001</c:v>
                </c:pt>
                <c:pt idx="27" formatCode="0">
                  <c:v>28.042000000000002</c:v>
                </c:pt>
                <c:pt idx="28" formatCode="0">
                  <c:v>27.701000000000001</c:v>
                </c:pt>
                <c:pt idx="29" formatCode="0">
                  <c:v>27.649038999999998</c:v>
                </c:pt>
                <c:pt idx="30" formatCode="0">
                  <c:v>27.6</c:v>
                </c:pt>
                <c:pt idx="31" formatCode="0">
                  <c:v>27.8</c:v>
                </c:pt>
                <c:pt idx="32" formatCode="0">
                  <c:v>27.5</c:v>
                </c:pt>
                <c:pt idx="33" formatCode="0">
                  <c:v>27.6</c:v>
                </c:pt>
                <c:pt idx="34" formatCode="0">
                  <c:v>27.6</c:v>
                </c:pt>
                <c:pt idx="35" formatCode="0">
                  <c:v>27.6</c:v>
                </c:pt>
                <c:pt idx="36" formatCode="0">
                  <c:v>27.8</c:v>
                </c:pt>
                <c:pt idx="37" formatCode="0">
                  <c:v>28.2</c:v>
                </c:pt>
              </c:numCache>
            </c:numRef>
          </c:val>
          <c:smooth val="0"/>
          <c:extLst>
            <c:ext xmlns:c16="http://schemas.microsoft.com/office/drawing/2014/chart" uri="{C3380CC4-5D6E-409C-BE32-E72D297353CC}">
              <c16:uniqueId val="{00000001-820A-4B5E-BCC0-E31062F681B4}"/>
            </c:ext>
          </c:extLst>
        </c:ser>
        <c:ser>
          <c:idx val="2"/>
          <c:order val="2"/>
          <c:tx>
            <c:strRef>
              <c:f>'Figs 10,11'!$K$69</c:f>
              <c:strCache>
                <c:ptCount val="1"/>
                <c:pt idx="0">
                  <c:v>Inland waterway</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10,11'!$A$70:$A$117</c:f>
              <c:numCache>
                <c:formatCode>General_)</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10,11'!$K$70:$K$110</c:f>
              <c:numCache>
                <c:formatCode>0</c:formatCode>
                <c:ptCount val="41"/>
                <c:pt idx="5">
                  <c:v>8.1199999999999992</c:v>
                </c:pt>
                <c:pt idx="6">
                  <c:v>7.31</c:v>
                </c:pt>
                <c:pt idx="7">
                  <c:v>10.4</c:v>
                </c:pt>
                <c:pt idx="8">
                  <c:v>12.1</c:v>
                </c:pt>
                <c:pt idx="9">
                  <c:v>10.02</c:v>
                </c:pt>
                <c:pt idx="10">
                  <c:v>10.65</c:v>
                </c:pt>
                <c:pt idx="11">
                  <c:v>11.02</c:v>
                </c:pt>
                <c:pt idx="12">
                  <c:v>10.28</c:v>
                </c:pt>
                <c:pt idx="13">
                  <c:v>10.220000000000001</c:v>
                </c:pt>
                <c:pt idx="14">
                  <c:v>10.37</c:v>
                </c:pt>
                <c:pt idx="15">
                  <c:v>11.92</c:v>
                </c:pt>
                <c:pt idx="16">
                  <c:v>11.34</c:v>
                </c:pt>
                <c:pt idx="17">
                  <c:v>10.66</c:v>
                </c:pt>
                <c:pt idx="18">
                  <c:v>11.35</c:v>
                </c:pt>
                <c:pt idx="19">
                  <c:v>11.16</c:v>
                </c:pt>
                <c:pt idx="20">
                  <c:v>11.22</c:v>
                </c:pt>
                <c:pt idx="21">
                  <c:v>11.08</c:v>
                </c:pt>
                <c:pt idx="22">
                  <c:v>11.62</c:v>
                </c:pt>
                <c:pt idx="23">
                  <c:v>10.37</c:v>
                </c:pt>
                <c:pt idx="24">
                  <c:v>9.4700000000000006</c:v>
                </c:pt>
                <c:pt idx="25">
                  <c:v>12.24</c:v>
                </c:pt>
                <c:pt idx="26">
                  <c:v>11.41</c:v>
                </c:pt>
                <c:pt idx="27">
                  <c:v>10.01</c:v>
                </c:pt>
                <c:pt idx="28">
                  <c:v>10.06</c:v>
                </c:pt>
                <c:pt idx="29">
                  <c:v>9.9700000000000006</c:v>
                </c:pt>
                <c:pt idx="30">
                  <c:v>10.193762099703264</c:v>
                </c:pt>
                <c:pt idx="31">
                  <c:v>10.16</c:v>
                </c:pt>
                <c:pt idx="32">
                  <c:v>10.5</c:v>
                </c:pt>
                <c:pt idx="33">
                  <c:v>12.19</c:v>
                </c:pt>
                <c:pt idx="34">
                  <c:v>10.1</c:v>
                </c:pt>
                <c:pt idx="35">
                  <c:v>10.89</c:v>
                </c:pt>
                <c:pt idx="36">
                  <c:v>10.7</c:v>
                </c:pt>
                <c:pt idx="37">
                  <c:v>10.79</c:v>
                </c:pt>
                <c:pt idx="38">
                  <c:v>10.69</c:v>
                </c:pt>
                <c:pt idx="39">
                  <c:v>9.41</c:v>
                </c:pt>
                <c:pt idx="40">
                  <c:v>10.270679104623694</c:v>
                </c:pt>
              </c:numCache>
            </c:numRef>
          </c:val>
          <c:smooth val="0"/>
          <c:extLst>
            <c:ext xmlns:c16="http://schemas.microsoft.com/office/drawing/2014/chart" uri="{C3380CC4-5D6E-409C-BE32-E72D297353CC}">
              <c16:uniqueId val="{00000002-820A-4B5E-BCC0-E31062F681B4}"/>
            </c:ext>
          </c:extLst>
        </c:ser>
        <c:ser>
          <c:idx val="3"/>
          <c:order val="3"/>
          <c:tx>
            <c:strRef>
              <c:f>'Figs 10,11'!$L$69</c:f>
              <c:strCache>
                <c:ptCount val="1"/>
                <c:pt idx="0">
                  <c:v>Rail</c:v>
                </c:pt>
              </c:strCache>
            </c:strRef>
          </c:tx>
          <c:spPr>
            <a:ln w="38100">
              <a:solidFill>
                <a:srgbClr val="3366FF"/>
              </a:solidFill>
              <a:prstDash val="solid"/>
            </a:ln>
          </c:spPr>
          <c:marker>
            <c:symbol val="square"/>
            <c:size val="7"/>
            <c:spPr>
              <a:solidFill>
                <a:srgbClr val="3366FF"/>
              </a:solidFill>
              <a:ln>
                <a:solidFill>
                  <a:srgbClr val="3366FF"/>
                </a:solidFill>
                <a:prstDash val="solid"/>
              </a:ln>
            </c:spPr>
          </c:marker>
          <c:cat>
            <c:numRef>
              <c:f>'Figs 10,11'!$A$70:$A$117</c:f>
              <c:numCache>
                <c:formatCode>General_)</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10,11'!$L$70:$L$107</c:f>
              <c:numCache>
                <c:formatCode>0</c:formatCode>
                <c:ptCount val="38"/>
                <c:pt idx="0">
                  <c:v>16.100000000000001</c:v>
                </c:pt>
                <c:pt idx="1">
                  <c:v>16.2</c:v>
                </c:pt>
                <c:pt idx="2">
                  <c:v>14</c:v>
                </c:pt>
                <c:pt idx="3">
                  <c:v>13.8</c:v>
                </c:pt>
                <c:pt idx="4">
                  <c:v>12</c:v>
                </c:pt>
                <c:pt idx="5">
                  <c:v>11.7</c:v>
                </c:pt>
                <c:pt idx="6">
                  <c:v>12.2</c:v>
                </c:pt>
                <c:pt idx="7">
                  <c:v>10.4</c:v>
                </c:pt>
                <c:pt idx="8">
                  <c:v>10.3</c:v>
                </c:pt>
                <c:pt idx="9">
                  <c:v>6.4</c:v>
                </c:pt>
                <c:pt idx="10">
                  <c:v>12</c:v>
                </c:pt>
                <c:pt idx="11">
                  <c:v>9.6999999999999993</c:v>
                </c:pt>
                <c:pt idx="12">
                  <c:v>10.5</c:v>
                </c:pt>
                <c:pt idx="13">
                  <c:v>9.6999999999999993</c:v>
                </c:pt>
                <c:pt idx="14">
                  <c:v>9.4</c:v>
                </c:pt>
                <c:pt idx="15">
                  <c:v>9.8000000000000007</c:v>
                </c:pt>
                <c:pt idx="16">
                  <c:v>9</c:v>
                </c:pt>
                <c:pt idx="17">
                  <c:v>6.96</c:v>
                </c:pt>
                <c:pt idx="18">
                  <c:v>5.01</c:v>
                </c:pt>
                <c:pt idx="19">
                  <c:v>5.4</c:v>
                </c:pt>
                <c:pt idx="21">
                  <c:v>5.43</c:v>
                </c:pt>
                <c:pt idx="22">
                  <c:v>7.04</c:v>
                </c:pt>
                <c:pt idx="23">
                  <c:v>7.69</c:v>
                </c:pt>
                <c:pt idx="24">
                  <c:v>8.24</c:v>
                </c:pt>
                <c:pt idx="25">
                  <c:v>8.25</c:v>
                </c:pt>
                <c:pt idx="26">
                  <c:v>9.5701609999999988</c:v>
                </c:pt>
                <c:pt idx="27">
                  <c:v>9.1199959999999987</c:v>
                </c:pt>
                <c:pt idx="28">
                  <c:v>8.3285319999999992</c:v>
                </c:pt>
                <c:pt idx="29">
                  <c:v>11.25</c:v>
                </c:pt>
                <c:pt idx="30">
                  <c:v>14.31</c:v>
                </c:pt>
                <c:pt idx="31">
                  <c:v>12.96</c:v>
                </c:pt>
                <c:pt idx="32">
                  <c:v>11.35</c:v>
                </c:pt>
                <c:pt idx="33">
                  <c:v>10.36</c:v>
                </c:pt>
                <c:pt idx="34">
                  <c:v>9.69</c:v>
                </c:pt>
                <c:pt idx="35">
                  <c:v>8.33</c:v>
                </c:pt>
                <c:pt idx="36">
                  <c:v>9.8699999999999992</c:v>
                </c:pt>
                <c:pt idx="37">
                  <c:v>8.43</c:v>
                </c:pt>
              </c:numCache>
            </c:numRef>
          </c:val>
          <c:smooth val="0"/>
          <c:extLst>
            <c:ext xmlns:c16="http://schemas.microsoft.com/office/drawing/2014/chart" uri="{C3380CC4-5D6E-409C-BE32-E72D297353CC}">
              <c16:uniqueId val="{00000003-820A-4B5E-BCC0-E31062F681B4}"/>
            </c:ext>
          </c:extLst>
        </c:ser>
        <c:ser>
          <c:idx val="4"/>
          <c:order val="4"/>
          <c:tx>
            <c:strRef>
              <c:f>'Figs 10,11'!$N$69</c:f>
              <c:strCache>
                <c:ptCount val="1"/>
                <c:pt idx="0">
                  <c:v>Coastwise shipping</c:v>
                </c:pt>
              </c:strCache>
            </c:strRef>
          </c:tx>
          <c:spPr>
            <a:ln w="38100">
              <a:solidFill>
                <a:srgbClr val="800000"/>
              </a:solidFill>
              <a:prstDash val="lgDash"/>
            </a:ln>
          </c:spPr>
          <c:marker>
            <c:symbol val="none"/>
          </c:marker>
          <c:cat>
            <c:numRef>
              <c:f>'Figs 10,11'!$A$70:$A$117</c:f>
              <c:numCache>
                <c:formatCode>General_)</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10,11'!$N$70:$N$109</c:f>
              <c:numCache>
                <c:formatCode>0</c:formatCode>
                <c:ptCount val="40"/>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4-820A-4B5E-BCC0-E31062F681B4}"/>
            </c:ext>
          </c:extLst>
        </c:ser>
        <c:ser>
          <c:idx val="5"/>
          <c:order val="5"/>
          <c:tx>
            <c:strRef>
              <c:f>'Figs 10,11'!$O$69</c:f>
              <c:strCache>
                <c:ptCount val="1"/>
                <c:pt idx="0">
                  <c:v>Coastwise shipping</c:v>
                </c:pt>
              </c:strCache>
            </c:strRef>
          </c:tx>
          <c:spPr>
            <a:ln w="38100">
              <a:solidFill>
                <a:srgbClr val="800000"/>
              </a:solidFill>
              <a:prstDash val="lgDash"/>
            </a:ln>
          </c:spPr>
          <c:marker>
            <c:symbol val="none"/>
          </c:marker>
          <c:cat>
            <c:numRef>
              <c:f>'Figs 10,11'!$A$70:$A$117</c:f>
              <c:numCache>
                <c:formatCode>General_)</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10,11'!$O$70:$O$110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5-820A-4B5E-BCC0-E31062F681B4}"/>
            </c:ext>
          </c:extLst>
        </c:ser>
        <c:ser>
          <c:idx val="6"/>
          <c:order val="6"/>
          <c:tx>
            <c:v>rail2</c:v>
          </c:tx>
          <c:marker>
            <c:symbol val="none"/>
          </c:marker>
          <c:dPt>
            <c:idx val="43"/>
            <c:marker>
              <c:symbol val="square"/>
              <c:size val="5"/>
            </c:marker>
            <c:bubble3D val="0"/>
            <c:extLst>
              <c:ext xmlns:c16="http://schemas.microsoft.com/office/drawing/2014/chart" uri="{C3380CC4-5D6E-409C-BE32-E72D297353CC}">
                <c16:uniqueId val="{00000002-2F16-48F5-80CD-4C27EC742AAE}"/>
              </c:ext>
            </c:extLst>
          </c:dPt>
          <c:dPt>
            <c:idx val="44"/>
            <c:marker>
              <c:symbol val="circle"/>
              <c:size val="5"/>
              <c:spPr>
                <a:ln>
                  <a:solidFill>
                    <a:srgbClr val="3366FF"/>
                  </a:solidFill>
                </a:ln>
              </c:spPr>
            </c:marker>
            <c:bubble3D val="0"/>
            <c:spPr>
              <a:ln>
                <a:solidFill>
                  <a:srgbClr val="3366FF"/>
                </a:solidFill>
              </a:ln>
            </c:spPr>
            <c:extLst>
              <c:ext xmlns:c16="http://schemas.microsoft.com/office/drawing/2014/chart" uri="{C3380CC4-5D6E-409C-BE32-E72D297353CC}">
                <c16:uniqueId val="{00000001-2F16-48F5-80CD-4C27EC742AAE}"/>
              </c:ext>
            </c:extLst>
          </c:dPt>
          <c:dPt>
            <c:idx val="45"/>
            <c:bubble3D val="0"/>
            <c:spPr>
              <a:ln>
                <a:solidFill>
                  <a:srgbClr val="3366FF"/>
                </a:solidFill>
              </a:ln>
            </c:spPr>
            <c:extLst>
              <c:ext xmlns:c16="http://schemas.microsoft.com/office/drawing/2014/chart" uri="{C3380CC4-5D6E-409C-BE32-E72D297353CC}">
                <c16:uniqueId val="{00000004-8B91-4A68-B057-4F70BAD560E3}"/>
              </c:ext>
            </c:extLst>
          </c:dPt>
          <c:dPt>
            <c:idx val="46"/>
            <c:bubble3D val="0"/>
            <c:spPr>
              <a:ln>
                <a:solidFill>
                  <a:srgbClr val="3366FF"/>
                </a:solidFill>
              </a:ln>
            </c:spPr>
            <c:extLst>
              <c:ext xmlns:c16="http://schemas.microsoft.com/office/drawing/2014/chart" uri="{C3380CC4-5D6E-409C-BE32-E72D297353CC}">
                <c16:uniqueId val="{00000003-8B91-4A68-B057-4F70BAD560E3}"/>
              </c:ext>
            </c:extLst>
          </c:dPt>
          <c:dPt>
            <c:idx val="47"/>
            <c:bubble3D val="0"/>
            <c:spPr>
              <a:ln>
                <a:solidFill>
                  <a:srgbClr val="3366FF"/>
                </a:solidFill>
              </a:ln>
            </c:spPr>
            <c:extLst>
              <c:ext xmlns:c16="http://schemas.microsoft.com/office/drawing/2014/chart" uri="{C3380CC4-5D6E-409C-BE32-E72D297353CC}">
                <c16:uniqueId val="{00000007-6ADC-4631-AA7A-76808C906531}"/>
              </c:ext>
            </c:extLst>
          </c:dPt>
          <c:cat>
            <c:numRef>
              <c:f>'Figs 10,11'!$A$70:$A$117</c:f>
              <c:numCache>
                <c:formatCode>General_)</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10,11'!$M$70:$M$117</c:f>
              <c:numCache>
                <c:formatCode>0</c:formatCode>
                <c:ptCount val="48"/>
                <c:pt idx="43" formatCode="0.0">
                  <c:v>4.4475710924999996</c:v>
                </c:pt>
                <c:pt idx="44" formatCode="0.0">
                  <c:v>4.2810627175000002</c:v>
                </c:pt>
                <c:pt idx="45" formatCode="0.0">
                  <c:v>3.7735987999999998</c:v>
                </c:pt>
                <c:pt idx="46" formatCode="0.0">
                  <c:v>4.2286601599999996</c:v>
                </c:pt>
                <c:pt idx="47" formatCode="0.0">
                  <c:v>4.0255500099999999</c:v>
                </c:pt>
              </c:numCache>
            </c:numRef>
          </c:val>
          <c:smooth val="0"/>
          <c:extLst>
            <c:ext xmlns:c16="http://schemas.microsoft.com/office/drawing/2014/chart" uri="{C3380CC4-5D6E-409C-BE32-E72D297353CC}">
              <c16:uniqueId val="{00000000-2F16-48F5-80CD-4C27EC742AAE}"/>
            </c:ext>
          </c:extLst>
        </c:ser>
        <c:dLbls>
          <c:showLegendKey val="0"/>
          <c:showVal val="0"/>
          <c:showCatName val="0"/>
          <c:showSerName val="0"/>
          <c:showPercent val="0"/>
          <c:showBubbleSize val="0"/>
        </c:dLbls>
        <c:smooth val="0"/>
        <c:axId val="362241024"/>
        <c:axId val="362242816"/>
      </c:lineChart>
      <c:catAx>
        <c:axId val="362241024"/>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62242816"/>
        <c:crosses val="autoZero"/>
        <c:auto val="1"/>
        <c:lblAlgn val="ctr"/>
        <c:lblOffset val="100"/>
        <c:tickLblSkip val="3"/>
        <c:tickMarkSkip val="2"/>
        <c:noMultiLvlLbl val="0"/>
      </c:catAx>
      <c:valAx>
        <c:axId val="362242816"/>
        <c:scaling>
          <c:orientation val="minMax"/>
        </c:scaling>
        <c:delete val="0"/>
        <c:axPos val="l"/>
        <c:majorGridlines>
          <c:spPr>
            <a:ln w="3175">
              <a:solidFill>
                <a:srgbClr val="808080"/>
              </a:solidFill>
              <a:prstDash val="lgDash"/>
            </a:ln>
          </c:spPr>
        </c:majorGridlines>
        <c:title>
          <c:tx>
            <c:rich>
              <a:bodyPr rot="0" vert="horz"/>
              <a:lstStyle/>
              <a:p>
                <a:pPr algn="ctr">
                  <a:defRPr sz="1400" b="0" i="1" u="none" strike="noStrike" baseline="0">
                    <a:solidFill>
                      <a:srgbClr val="000000"/>
                    </a:solidFill>
                    <a:latin typeface="Arial"/>
                    <a:ea typeface="Arial"/>
                    <a:cs typeface="Arial"/>
                  </a:defRPr>
                </a:pPr>
                <a:r>
                  <a:rPr lang="en-GB"/>
                  <a:t>million tonnes</a:t>
                </a:r>
              </a:p>
            </c:rich>
          </c:tx>
          <c:layout>
            <c:manualLayout>
              <c:xMode val="edge"/>
              <c:yMode val="edge"/>
              <c:x val="3.4974093264248704E-2"/>
              <c:y val="4.55326460481099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62241024"/>
        <c:crosses val="autoZero"/>
        <c:crossBetween val="midCat"/>
      </c:valAx>
      <c:spPr>
        <a:solidFill>
          <a:srgbClr val="FFFFFF"/>
        </a:solidFill>
        <a:ln w="12700">
          <a:solidFill>
            <a:srgbClr val="E3E3E3"/>
          </a:solidFill>
          <a:prstDash val="solid"/>
        </a:ln>
      </c:spPr>
    </c:plotArea>
    <c:legend>
      <c:legendPos val="b"/>
      <c:legendEntry>
        <c:idx val="0"/>
        <c:delete val="1"/>
      </c:legendEntry>
      <c:legendEntry>
        <c:idx val="5"/>
        <c:delete val="1"/>
      </c:legendEntry>
      <c:legendEntry>
        <c:idx val="6"/>
        <c:delete val="1"/>
      </c:legendEntry>
      <c:layout>
        <c:manualLayout>
          <c:xMode val="edge"/>
          <c:yMode val="edge"/>
          <c:x val="3.4326424870466318E-2"/>
          <c:y val="0.93728603512189845"/>
          <c:w val="0.5433632781495138"/>
          <c:h val="2.713525754879742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6A1-469E-84BA-8CFC3CFE8760}"/>
              </c:ext>
            </c:extLst>
          </c:dPt>
          <c:dPt>
            <c:idx val="1"/>
            <c:bubble3D val="0"/>
            <c:spPr>
              <a:solidFill>
                <a:srgbClr val="893BC3"/>
              </a:solidFill>
              <a:ln w="19050">
                <a:solidFill>
                  <a:schemeClr val="lt1"/>
                </a:solidFill>
              </a:ln>
              <a:effectLst/>
            </c:spPr>
            <c:extLst>
              <c:ext xmlns:c16="http://schemas.microsoft.com/office/drawing/2014/chart" uri="{C3380CC4-5D6E-409C-BE32-E72D297353CC}">
                <c16:uniqueId val="{00000003-86A1-469E-84BA-8CFC3CFE8760}"/>
              </c:ext>
            </c:extLst>
          </c:dPt>
          <c:dPt>
            <c:idx val="2"/>
            <c:bubble3D val="0"/>
            <c:spPr>
              <a:solidFill>
                <a:srgbClr val="A885C5"/>
              </a:solidFill>
              <a:ln w="19050">
                <a:solidFill>
                  <a:schemeClr val="lt1"/>
                </a:solidFill>
              </a:ln>
              <a:effectLst/>
            </c:spPr>
            <c:extLst>
              <c:ext xmlns:c16="http://schemas.microsoft.com/office/drawing/2014/chart" uri="{C3380CC4-5D6E-409C-BE32-E72D297353CC}">
                <c16:uniqueId val="{00000005-86A1-469E-84BA-8CFC3CFE8760}"/>
              </c:ext>
            </c:extLst>
          </c:dPt>
          <c:dPt>
            <c:idx val="3"/>
            <c:bubble3D val="0"/>
            <c:spPr>
              <a:solidFill>
                <a:srgbClr val="6B4F93"/>
              </a:solidFill>
              <a:ln w="19050">
                <a:solidFill>
                  <a:schemeClr val="lt1"/>
                </a:solidFill>
              </a:ln>
              <a:effectLst/>
            </c:spPr>
            <c:extLst>
              <c:ext xmlns:c16="http://schemas.microsoft.com/office/drawing/2014/chart" uri="{C3380CC4-5D6E-409C-BE32-E72D297353CC}">
                <c16:uniqueId val="{00000007-86A1-469E-84BA-8CFC3CFE8760}"/>
              </c:ext>
            </c:extLst>
          </c:dPt>
          <c:dPt>
            <c:idx val="4"/>
            <c:bubble3D val="0"/>
            <c:spPr>
              <a:solidFill>
                <a:srgbClr val="E1D5EB"/>
              </a:solidFill>
              <a:ln w="19050">
                <a:solidFill>
                  <a:schemeClr val="lt1"/>
                </a:solidFill>
              </a:ln>
              <a:effectLst/>
            </c:spPr>
            <c:extLst>
              <c:ext xmlns:c16="http://schemas.microsoft.com/office/drawing/2014/chart" uri="{C3380CC4-5D6E-409C-BE32-E72D297353CC}">
                <c16:uniqueId val="{00000009-86A1-469E-84BA-8CFC3CFE8760}"/>
              </c:ext>
            </c:extLst>
          </c:dPt>
          <c:dPt>
            <c:idx val="5"/>
            <c:bubble3D val="0"/>
            <c:spPr>
              <a:solidFill>
                <a:srgbClr val="8781B1"/>
              </a:solidFill>
              <a:ln w="19050">
                <a:solidFill>
                  <a:schemeClr val="lt1"/>
                </a:solidFill>
              </a:ln>
              <a:effectLst/>
            </c:spPr>
            <c:extLst>
              <c:ext xmlns:c16="http://schemas.microsoft.com/office/drawing/2014/chart" uri="{C3380CC4-5D6E-409C-BE32-E72D297353CC}">
                <c16:uniqueId val="{0000000B-86A1-469E-84BA-8CFC3CFE8760}"/>
              </c:ext>
            </c:extLst>
          </c:dPt>
          <c:cat>
            <c:strRef>
              <c:f>Sheet1!$A$4:$A$8</c:f>
              <c:strCache>
                <c:ptCount val="5"/>
                <c:pt idx="0">
                  <c:v>Shipping</c:v>
                </c:pt>
                <c:pt idx="1">
                  <c:v>Goods</c:v>
                </c:pt>
                <c:pt idx="2">
                  <c:v>Car</c:v>
                </c:pt>
                <c:pt idx="3">
                  <c:v>Air</c:v>
                </c:pt>
                <c:pt idx="4">
                  <c:v>Other</c:v>
                </c:pt>
              </c:strCache>
            </c:strRef>
          </c:cat>
          <c:val>
            <c:numRef>
              <c:f>Sheet1!$B$4:$B$8</c:f>
              <c:numCache>
                <c:formatCode>General</c:formatCode>
                <c:ptCount val="5"/>
                <c:pt idx="0">
                  <c:v>15</c:v>
                </c:pt>
                <c:pt idx="1">
                  <c:v>31</c:v>
                </c:pt>
                <c:pt idx="2">
                  <c:v>41</c:v>
                </c:pt>
                <c:pt idx="3">
                  <c:v>6</c:v>
                </c:pt>
                <c:pt idx="4">
                  <c:v>7</c:v>
                </c:pt>
              </c:numCache>
            </c:numRef>
          </c:val>
          <c:extLst>
            <c:ext xmlns:c16="http://schemas.microsoft.com/office/drawing/2014/chart" uri="{C3380CC4-5D6E-409C-BE32-E72D297353CC}">
              <c16:uniqueId val="{0000000C-86A1-469E-84BA-8CFC3CFE8760}"/>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20610504139359E-2"/>
          <c:y val="8.3418107833163779E-2"/>
          <c:w val="0.88629350897274517"/>
          <c:h val="0.80162767039674465"/>
        </c:manualLayout>
      </c:layout>
      <c:lineChart>
        <c:grouping val="standard"/>
        <c:varyColors val="0"/>
        <c:ser>
          <c:idx val="0"/>
          <c:order val="0"/>
          <c:tx>
            <c:strRef>
              <c:f>'Figs1,2'!$D$92</c:f>
              <c:strCache>
                <c:ptCount val="1"/>
                <c:pt idx="0">
                  <c:v>new registrations</c:v>
                </c:pt>
              </c:strCache>
            </c:strRef>
          </c:tx>
          <c:spPr>
            <a:ln w="38100">
              <a:solidFill>
                <a:srgbClr val="000000"/>
              </a:solidFill>
              <a:prstDash val="solid"/>
            </a:ln>
          </c:spPr>
          <c:marker>
            <c:symbol val="none"/>
          </c:marker>
          <c:cat>
            <c:numRef>
              <c:f>'Figs1,2'!$A$93:$A$140</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'Figs1,2'!$D$93:$D$130</c:f>
              <c:numCache>
                <c:formatCode>0</c:formatCode>
                <c:ptCount val="38"/>
                <c:pt idx="0">
                  <c:v>153.94</c:v>
                </c:pt>
                <c:pt idx="1">
                  <c:v>159.49</c:v>
                </c:pt>
                <c:pt idx="2">
                  <c:v>155.249</c:v>
                </c:pt>
                <c:pt idx="3">
                  <c:v>178.50399999999999</c:v>
                </c:pt>
                <c:pt idx="4">
                  <c:v>184.876</c:v>
                </c:pt>
                <c:pt idx="5">
                  <c:v>175.911</c:v>
                </c:pt>
                <c:pt idx="6">
                  <c:v>165.69200000000001</c:v>
                </c:pt>
                <c:pt idx="7">
                  <c:v>171.17599999999999</c:v>
                </c:pt>
                <c:pt idx="8">
                  <c:v>193.13900000000001</c:v>
                </c:pt>
                <c:pt idx="9">
                  <c:v>183.17400000000001</c:v>
                </c:pt>
                <c:pt idx="10">
                  <c:v>180.62700000000001</c:v>
                </c:pt>
                <c:pt idx="11">
                  <c:v>180.75700000000001</c:v>
                </c:pt>
                <c:pt idx="12">
                  <c:v>186.88</c:v>
                </c:pt>
                <c:pt idx="13">
                  <c:v>200.124</c:v>
                </c:pt>
                <c:pt idx="14">
                  <c:v>212.62200000000001</c:v>
                </c:pt>
                <c:pt idx="15">
                  <c:v>194.09299999999999</c:v>
                </c:pt>
                <c:pt idx="16">
                  <c:v>153.97499999999999</c:v>
                </c:pt>
                <c:pt idx="17">
                  <c:v>153.779</c:v>
                </c:pt>
                <c:pt idx="18">
                  <c:v>170.30799999999999</c:v>
                </c:pt>
                <c:pt idx="19">
                  <c:v>169.637</c:v>
                </c:pt>
              </c:numCache>
            </c:numRef>
          </c:val>
          <c:smooth val="0"/>
          <c:extLst>
            <c:ext xmlns:c16="http://schemas.microsoft.com/office/drawing/2014/chart" uri="{C3380CC4-5D6E-409C-BE32-E72D297353CC}">
              <c16:uniqueId val="{00000000-F239-44B7-92C8-5911FB11CE4F}"/>
            </c:ext>
          </c:extLst>
        </c:ser>
        <c:ser>
          <c:idx val="1"/>
          <c:order val="1"/>
          <c:tx>
            <c:strRef>
              <c:f>'Figs1,2'!$D$92</c:f>
              <c:strCache>
                <c:ptCount val="1"/>
                <c:pt idx="0">
                  <c:v>new registrations</c:v>
                </c:pt>
              </c:strCache>
            </c:strRef>
          </c:tx>
          <c:spPr>
            <a:ln w="38100">
              <a:solidFill>
                <a:srgbClr val="000000"/>
              </a:solidFill>
              <a:prstDash val="solid"/>
            </a:ln>
          </c:spPr>
          <c:marker>
            <c:symbol val="none"/>
          </c:marker>
          <c:cat>
            <c:numRef>
              <c:f>'Figs1,2'!$A$93:$A$140</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'Figs1,2'!$E$93:$E$140</c:f>
              <c:numCache>
                <c:formatCode>General_)</c:formatCode>
                <c:ptCount val="48"/>
                <c:pt idx="20" formatCode="0">
                  <c:v>172.7</c:v>
                </c:pt>
                <c:pt idx="21" formatCode="0">
                  <c:v>183</c:v>
                </c:pt>
                <c:pt idx="22" formatCode="0">
                  <c:v>205.6</c:v>
                </c:pt>
                <c:pt idx="23" formatCode="0">
                  <c:v>209.90100000000001</c:v>
                </c:pt>
                <c:pt idx="24" formatCode="0">
                  <c:v>216.12700000000001</c:v>
                </c:pt>
                <c:pt idx="25" formatCode="0">
                  <c:v>220.34100000000001</c:v>
                </c:pt>
                <c:pt idx="26" formatCode="0">
                  <c:v>241.2</c:v>
                </c:pt>
                <c:pt idx="27" formatCode="0">
                  <c:v>259.39999999999998</c:v>
                </c:pt>
                <c:pt idx="28" formatCode="0">
                  <c:v>262.39999999999998</c:v>
                </c:pt>
                <c:pt idx="29" formatCode="0">
                  <c:v>262.80900000000003</c:v>
                </c:pt>
                <c:pt idx="30" formatCode="0">
                  <c:v>251</c:v>
                </c:pt>
                <c:pt idx="31" formatCode="0">
                  <c:v>242.923</c:v>
                </c:pt>
                <c:pt idx="32" formatCode="0">
                  <c:v>250.916</c:v>
                </c:pt>
                <c:pt idx="33" formatCode="0">
                  <c:v>215</c:v>
                </c:pt>
                <c:pt idx="34" formatCode="0">
                  <c:v>216</c:v>
                </c:pt>
                <c:pt idx="35" formatCode="0">
                  <c:v>208.7</c:v>
                </c:pt>
                <c:pt idx="36" formatCode="0">
                  <c:v>202</c:v>
                </c:pt>
                <c:pt idx="37" formatCode="0">
                  <c:v>216.4</c:v>
                </c:pt>
                <c:pt idx="38" formatCode="0">
                  <c:v>241</c:v>
                </c:pt>
                <c:pt idx="39" formatCode="0">
                  <c:v>262.16399999999999</c:v>
                </c:pt>
                <c:pt idx="40" formatCode="0">
                  <c:v>267.57800000000003</c:v>
                </c:pt>
                <c:pt idx="41" formatCode="0">
                  <c:v>270.16500000000002</c:v>
                </c:pt>
                <c:pt idx="42" formatCode="0">
                  <c:v>249.709</c:v>
                </c:pt>
                <c:pt idx="43" formatCode="0">
                  <c:v>233.05799999999996</c:v>
                </c:pt>
                <c:pt idx="44" formatCode="0">
                  <c:v>220.74600000000001</c:v>
                </c:pt>
                <c:pt idx="45" formatCode="0">
                  <c:v>160.92600000000002</c:v>
                </c:pt>
                <c:pt idx="46" formatCode="0">
                  <c:v>181.351</c:v>
                </c:pt>
                <c:pt idx="47" formatCode="0">
                  <c:v>180.51299999999998</c:v>
                </c:pt>
              </c:numCache>
            </c:numRef>
          </c:val>
          <c:smooth val="0"/>
          <c:extLst>
            <c:ext xmlns:c16="http://schemas.microsoft.com/office/drawing/2014/chart" uri="{C3380CC4-5D6E-409C-BE32-E72D297353CC}">
              <c16:uniqueId val="{00000001-F239-44B7-92C8-5911FB11CE4F}"/>
            </c:ext>
          </c:extLst>
        </c:ser>
        <c:dLbls>
          <c:showLegendKey val="0"/>
          <c:showVal val="0"/>
          <c:showCatName val="0"/>
          <c:showSerName val="0"/>
          <c:showPercent val="0"/>
          <c:showBubbleSize val="0"/>
        </c:dLbls>
        <c:smooth val="0"/>
        <c:axId val="348112768"/>
        <c:axId val="348114304"/>
      </c:lineChart>
      <c:catAx>
        <c:axId val="348112768"/>
        <c:scaling>
          <c:orientation val="minMax"/>
        </c:scaling>
        <c:delete val="0"/>
        <c:axPos val="b"/>
        <c:majorGridlines>
          <c:spPr>
            <a:ln w="3175">
              <a:solidFill>
                <a:srgbClr val="808080"/>
              </a:solid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775" b="1" i="0" u="none" strike="noStrike" baseline="0">
                <a:solidFill>
                  <a:srgbClr val="000000"/>
                </a:solidFill>
                <a:latin typeface="Arial"/>
                <a:ea typeface="Arial"/>
                <a:cs typeface="Arial"/>
              </a:defRPr>
            </a:pPr>
            <a:endParaRPr lang="en-US"/>
          </a:p>
        </c:txPr>
        <c:crossAx val="348114304"/>
        <c:crosses val="autoZero"/>
        <c:auto val="1"/>
        <c:lblAlgn val="ctr"/>
        <c:lblOffset val="100"/>
        <c:tickLblSkip val="3"/>
        <c:tickMarkSkip val="2"/>
        <c:noMultiLvlLbl val="0"/>
      </c:catAx>
      <c:valAx>
        <c:axId val="348114304"/>
        <c:scaling>
          <c:orientation val="minMax"/>
        </c:scaling>
        <c:delete val="0"/>
        <c:axPos val="l"/>
        <c:majorGridlines>
          <c:spPr>
            <a:ln w="3175">
              <a:solidFill>
                <a:srgbClr val="808080"/>
              </a:solidFill>
              <a:prstDash val="lgDash"/>
            </a:ln>
          </c:spPr>
        </c:majorGridlines>
        <c:title>
          <c:tx>
            <c:rich>
              <a:bodyPr rot="0" vert="horz"/>
              <a:lstStyle/>
              <a:p>
                <a:pPr algn="ctr">
                  <a:defRPr sz="1775" b="1" i="0" u="none" strike="noStrike" baseline="0">
                    <a:solidFill>
                      <a:srgbClr val="000000"/>
                    </a:solidFill>
                    <a:latin typeface="Arial"/>
                    <a:ea typeface="Arial"/>
                    <a:cs typeface="Arial"/>
                  </a:defRPr>
                </a:pPr>
                <a:r>
                  <a:rPr lang="en-GB"/>
                  <a:t>thousands</a:t>
                </a:r>
              </a:p>
            </c:rich>
          </c:tx>
          <c:layout>
            <c:manualLayout>
              <c:xMode val="edge"/>
              <c:yMode val="edge"/>
              <c:x val="3.8940809968847352E-3"/>
              <c:y val="2.339776195320447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75" b="1" i="0" u="none" strike="noStrike" baseline="0">
                <a:solidFill>
                  <a:srgbClr val="000000"/>
                </a:solidFill>
                <a:latin typeface="Arial"/>
                <a:ea typeface="Arial"/>
                <a:cs typeface="Arial"/>
              </a:defRPr>
            </a:pPr>
            <a:endParaRPr lang="en-US"/>
          </a:p>
        </c:txPr>
        <c:crossAx val="348112768"/>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12809069890373E-2"/>
          <c:y val="0.1066177746555399"/>
          <c:w val="0.87393562753524756"/>
          <c:h val="0.69485377275507043"/>
        </c:manualLayout>
      </c:layout>
      <c:lineChart>
        <c:grouping val="standard"/>
        <c:varyColors val="0"/>
        <c:ser>
          <c:idx val="0"/>
          <c:order val="0"/>
          <c:tx>
            <c:strRef>
              <c:f>'Figs 3,4'!$D$86</c:f>
              <c:strCache>
                <c:ptCount val="1"/>
                <c:pt idx="0">
                  <c:v>All roads</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3,4'!$C$87:$C$134</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3,4'!$D$87:$D$134</c:f>
              <c:numCache>
                <c:formatCode>General_)</c:formatCode>
                <c:ptCount val="48"/>
                <c:pt idx="18">
                  <c:v>35175</c:v>
                </c:pt>
                <c:pt idx="19">
                  <c:v>36000</c:v>
                </c:pt>
                <c:pt idx="20">
                  <c:v>36736</c:v>
                </c:pt>
                <c:pt idx="21">
                  <c:v>37777</c:v>
                </c:pt>
                <c:pt idx="22">
                  <c:v>38582</c:v>
                </c:pt>
                <c:pt idx="23">
                  <c:v>39169</c:v>
                </c:pt>
                <c:pt idx="24">
                  <c:v>39770</c:v>
                </c:pt>
                <c:pt idx="25">
                  <c:v>39561</c:v>
                </c:pt>
                <c:pt idx="26">
                  <c:v>40065</c:v>
                </c:pt>
                <c:pt idx="27">
                  <c:v>41535</c:v>
                </c:pt>
                <c:pt idx="28">
                  <c:v>42038</c:v>
                </c:pt>
                <c:pt idx="29">
                  <c:v>42078</c:v>
                </c:pt>
                <c:pt idx="30">
                  <c:v>42086</c:v>
                </c:pt>
                <c:pt idx="31">
                  <c:v>43456</c:v>
                </c:pt>
                <c:pt idx="32">
                  <c:v>43988</c:v>
                </c:pt>
                <c:pt idx="33">
                  <c:v>43799</c:v>
                </c:pt>
                <c:pt idx="34">
                  <c:v>43566</c:v>
                </c:pt>
                <c:pt idx="35">
                  <c:v>43160</c:v>
                </c:pt>
                <c:pt idx="36">
                  <c:v>43085</c:v>
                </c:pt>
                <c:pt idx="37">
                  <c:v>43498</c:v>
                </c:pt>
                <c:pt idx="38">
                  <c:v>43711</c:v>
                </c:pt>
                <c:pt idx="39">
                  <c:v>44776</c:v>
                </c:pt>
                <c:pt idx="40">
                  <c:v>45374</c:v>
                </c:pt>
                <c:pt idx="41">
                  <c:v>46843</c:v>
                </c:pt>
                <c:pt idx="42">
                  <c:v>48045</c:v>
                </c:pt>
                <c:pt idx="43">
                  <c:v>48187</c:v>
                </c:pt>
                <c:pt idx="44">
                  <c:v>48713</c:v>
                </c:pt>
                <c:pt idx="45">
                  <c:v>37883</c:v>
                </c:pt>
                <c:pt idx="46">
                  <c:v>43410</c:v>
                </c:pt>
                <c:pt idx="47">
                  <c:v>47379</c:v>
                </c:pt>
              </c:numCache>
            </c:numRef>
          </c:val>
          <c:smooth val="0"/>
          <c:extLst>
            <c:ext xmlns:c16="http://schemas.microsoft.com/office/drawing/2014/chart" uri="{C3380CC4-5D6E-409C-BE32-E72D297353CC}">
              <c16:uniqueId val="{00000000-3CB4-4FA6-8CB1-2CF4ABF8719B}"/>
            </c:ext>
          </c:extLst>
        </c:ser>
        <c:ser>
          <c:idx val="1"/>
          <c:order val="1"/>
          <c:tx>
            <c:strRef>
              <c:f>'Figs 3,4'!$E$86</c:f>
              <c:strCache>
                <c:ptCount val="1"/>
                <c:pt idx="0">
                  <c:v>Major roads (M &amp; A)</c:v>
                </c:pt>
              </c:strCache>
            </c:strRef>
          </c:tx>
          <c:spPr>
            <a:ln w="38100">
              <a:solidFill>
                <a:srgbClr val="000080"/>
              </a:solidFill>
              <a:prstDash val="solid"/>
            </a:ln>
          </c:spPr>
          <c:marker>
            <c:symbol val="none"/>
          </c:marker>
          <c:cat>
            <c:numRef>
              <c:f>'Figs 3,4'!$C$87:$C$134</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3,4'!$E$87:$E$129</c:f>
              <c:numCache>
                <c:formatCode>General_)</c:formatCode>
                <c:ptCount val="43"/>
                <c:pt idx="8">
                  <c:v>14185</c:v>
                </c:pt>
                <c:pt idx="9">
                  <c:v>16302</c:v>
                </c:pt>
                <c:pt idx="10">
                  <c:v>17219</c:v>
                </c:pt>
                <c:pt idx="11">
                  <c:v>17647</c:v>
                </c:pt>
                <c:pt idx="12">
                  <c:v>18767</c:v>
                </c:pt>
                <c:pt idx="13">
                  <c:v>20098</c:v>
                </c:pt>
                <c:pt idx="14">
                  <c:v>21404</c:v>
                </c:pt>
                <c:pt idx="15">
                  <c:v>21786</c:v>
                </c:pt>
                <c:pt idx="16">
                  <c:v>21947</c:v>
                </c:pt>
                <c:pt idx="17">
                  <c:v>22575</c:v>
                </c:pt>
              </c:numCache>
            </c:numRef>
          </c:val>
          <c:smooth val="0"/>
          <c:extLst>
            <c:ext xmlns:c16="http://schemas.microsoft.com/office/drawing/2014/chart" uri="{C3380CC4-5D6E-409C-BE32-E72D297353CC}">
              <c16:uniqueId val="{00000001-3CB4-4FA6-8CB1-2CF4ABF8719B}"/>
            </c:ext>
          </c:extLst>
        </c:ser>
        <c:ser>
          <c:idx val="2"/>
          <c:order val="2"/>
          <c:tx>
            <c:strRef>
              <c:f>'Figs 3,4'!$E$86</c:f>
              <c:strCache>
                <c:ptCount val="1"/>
                <c:pt idx="0">
                  <c:v>Major roads (M &amp; A)</c:v>
                </c:pt>
              </c:strCache>
            </c:strRef>
          </c:tx>
          <c:spPr>
            <a:ln w="38100">
              <a:solidFill>
                <a:srgbClr val="333399"/>
              </a:solidFill>
              <a:prstDash val="solid"/>
            </a:ln>
          </c:spPr>
          <c:marker>
            <c:symbol val="none"/>
          </c:marker>
          <c:cat>
            <c:numRef>
              <c:f>'Figs 3,4'!$C$87:$C$134</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3,4'!$F$87:$F$134</c:f>
              <c:numCache>
                <c:formatCode>General_)</c:formatCode>
                <c:ptCount val="48"/>
                <c:pt idx="18">
                  <c:v>22666</c:v>
                </c:pt>
                <c:pt idx="19">
                  <c:v>23300</c:v>
                </c:pt>
                <c:pt idx="20">
                  <c:v>23987</c:v>
                </c:pt>
                <c:pt idx="21">
                  <c:v>24839</c:v>
                </c:pt>
                <c:pt idx="22">
                  <c:v>25452</c:v>
                </c:pt>
                <c:pt idx="23">
                  <c:v>25885</c:v>
                </c:pt>
                <c:pt idx="24">
                  <c:v>26185</c:v>
                </c:pt>
                <c:pt idx="25">
                  <c:v>25937</c:v>
                </c:pt>
                <c:pt idx="26">
                  <c:v>26342</c:v>
                </c:pt>
                <c:pt idx="27">
                  <c:v>27264</c:v>
                </c:pt>
                <c:pt idx="28">
                  <c:v>27681</c:v>
                </c:pt>
                <c:pt idx="29">
                  <c:v>28209</c:v>
                </c:pt>
                <c:pt idx="30">
                  <c:v>28056</c:v>
                </c:pt>
                <c:pt idx="31">
                  <c:v>28898</c:v>
                </c:pt>
                <c:pt idx="32">
                  <c:v>28985</c:v>
                </c:pt>
                <c:pt idx="33">
                  <c:v>28809</c:v>
                </c:pt>
                <c:pt idx="34">
                  <c:v>28960</c:v>
                </c:pt>
                <c:pt idx="35">
                  <c:v>28495</c:v>
                </c:pt>
                <c:pt idx="36">
                  <c:v>28566</c:v>
                </c:pt>
                <c:pt idx="37">
                  <c:v>28852</c:v>
                </c:pt>
                <c:pt idx="38">
                  <c:v>29048</c:v>
                </c:pt>
                <c:pt idx="39">
                  <c:v>29446</c:v>
                </c:pt>
                <c:pt idx="40">
                  <c:v>29872</c:v>
                </c:pt>
                <c:pt idx="41">
                  <c:v>30848</c:v>
                </c:pt>
                <c:pt idx="42">
                  <c:v>31405</c:v>
                </c:pt>
                <c:pt idx="43">
                  <c:v>31542</c:v>
                </c:pt>
                <c:pt idx="44">
                  <c:v>32211</c:v>
                </c:pt>
                <c:pt idx="45">
                  <c:v>23941</c:v>
                </c:pt>
                <c:pt idx="46">
                  <c:v>27502</c:v>
                </c:pt>
                <c:pt idx="47">
                  <c:v>30371</c:v>
                </c:pt>
              </c:numCache>
            </c:numRef>
          </c:val>
          <c:smooth val="0"/>
          <c:extLst>
            <c:ext xmlns:c16="http://schemas.microsoft.com/office/drawing/2014/chart" uri="{C3380CC4-5D6E-409C-BE32-E72D297353CC}">
              <c16:uniqueId val="{00000002-3CB4-4FA6-8CB1-2CF4ABF8719B}"/>
            </c:ext>
          </c:extLst>
        </c:ser>
        <c:ser>
          <c:idx val="5"/>
          <c:order val="3"/>
          <c:tx>
            <c:v>Cars on all roads</c:v>
          </c:tx>
          <c:spPr>
            <a:ln w="38100">
              <a:solidFill>
                <a:srgbClr val="800000"/>
              </a:solidFill>
              <a:prstDash val="lgDash"/>
            </a:ln>
          </c:spPr>
          <c:marker>
            <c:symbol val="none"/>
          </c:marker>
          <c:cat>
            <c:numRef>
              <c:f>'Figs 3,4'!$C$87:$C$134</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3,4'!$I$87:$I$134</c:f>
              <c:numCache>
                <c:formatCode>General_)</c:formatCode>
                <c:ptCount val="48"/>
                <c:pt idx="20" formatCode="#,##0_);\(#,##0\)">
                  <c:v>29646.184999999998</c:v>
                </c:pt>
                <c:pt idx="21" formatCode="#,##0_);\(#,##0\)">
                  <c:v>30429.046999999999</c:v>
                </c:pt>
                <c:pt idx="22" formatCode="#,##0_);\(#,##0\)">
                  <c:v>30899.919999999998</c:v>
                </c:pt>
                <c:pt idx="23" formatCode="#,##0_);\(#,##0\)">
                  <c:v>31154.671000000002</c:v>
                </c:pt>
                <c:pt idx="24" formatCode="#,##0_);\(#,##0\)">
                  <c:v>31589.067999999999</c:v>
                </c:pt>
                <c:pt idx="25" formatCode="#,##0_);\(#,##0\)">
                  <c:v>31443</c:v>
                </c:pt>
                <c:pt idx="26" formatCode="#,##0_);\(#,##0\)">
                  <c:v>31904</c:v>
                </c:pt>
                <c:pt idx="27" formatCode="#,##0_);\(#,##0\)">
                  <c:v>33127</c:v>
                </c:pt>
                <c:pt idx="28" formatCode="#,##0_);\(#,##0\)">
                  <c:v>33228</c:v>
                </c:pt>
                <c:pt idx="29" formatCode="#,##0_);\(#,##0\)">
                  <c:v>33674</c:v>
                </c:pt>
                <c:pt idx="30" formatCode="#,##0_);\(#,##0\)">
                  <c:v>33478</c:v>
                </c:pt>
                <c:pt idx="31" formatCode="#,##0_);\(#,##0\)">
                  <c:v>34466</c:v>
                </c:pt>
                <c:pt idx="32" formatCode="#,##0_);\(#,##0\)">
                  <c:v>34545</c:v>
                </c:pt>
                <c:pt idx="33" formatCode="#,##0_);\(#,##0\)">
                  <c:v>34357</c:v>
                </c:pt>
                <c:pt idx="34" formatCode="#,##0_);\(#,##0\)">
                  <c:v>34392</c:v>
                </c:pt>
                <c:pt idx="35" formatCode="#,##0_);\(#,##0\)">
                  <c:v>33593</c:v>
                </c:pt>
                <c:pt idx="36" formatCode="#,##0_);\(#,##0\)">
                  <c:v>33583</c:v>
                </c:pt>
                <c:pt idx="37" formatCode="#,##0_);\(#,##0\)">
                  <c:v>33786</c:v>
                </c:pt>
                <c:pt idx="38" formatCode="#,##0_);\(#,##0\)">
                  <c:v>33849</c:v>
                </c:pt>
                <c:pt idx="39" formatCode="#,##0_);\(#,##0\)">
                  <c:v>34491</c:v>
                </c:pt>
                <c:pt idx="40" formatCode="#,##0_);\(#,##0\)">
                  <c:v>34786</c:v>
                </c:pt>
                <c:pt idx="41" formatCode="#,##0_);\(#,##0\)">
                  <c:v>35484</c:v>
                </c:pt>
                <c:pt idx="42" formatCode="#,##0_);\(#,##0\)">
                  <c:v>36174</c:v>
                </c:pt>
                <c:pt idx="43" formatCode="#,##0_);\(#,##0\)">
                  <c:v>36381</c:v>
                </c:pt>
                <c:pt idx="44" formatCode="#,##0_);\(#,##0\)">
                  <c:v>36747</c:v>
                </c:pt>
                <c:pt idx="45" formatCode="#,##0_);\(#,##0\)">
                  <c:v>27083</c:v>
                </c:pt>
                <c:pt idx="46" formatCode="#,##0_);\(#,##0\)">
                  <c:v>31063</c:v>
                </c:pt>
                <c:pt idx="47" formatCode="#,##0_);\(#,##0\)">
                  <c:v>34375</c:v>
                </c:pt>
              </c:numCache>
            </c:numRef>
          </c:val>
          <c:smooth val="0"/>
          <c:extLst>
            <c:ext xmlns:c16="http://schemas.microsoft.com/office/drawing/2014/chart" uri="{C3380CC4-5D6E-409C-BE32-E72D297353CC}">
              <c16:uniqueId val="{00000005-3CB4-4FA6-8CB1-2CF4ABF8719B}"/>
            </c:ext>
          </c:extLst>
        </c:ser>
        <c:dLbls>
          <c:showLegendKey val="0"/>
          <c:showVal val="0"/>
          <c:showCatName val="0"/>
          <c:showSerName val="0"/>
          <c:showPercent val="0"/>
          <c:showBubbleSize val="0"/>
        </c:dLbls>
        <c:marker val="1"/>
        <c:smooth val="0"/>
        <c:axId val="359281408"/>
        <c:axId val="359282944"/>
      </c:lineChart>
      <c:catAx>
        <c:axId val="35928140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282944"/>
        <c:crosses val="autoZero"/>
        <c:auto val="1"/>
        <c:lblAlgn val="ctr"/>
        <c:lblOffset val="100"/>
        <c:tickLblSkip val="3"/>
        <c:tickMarkSkip val="2"/>
        <c:noMultiLvlLbl val="0"/>
      </c:catAx>
      <c:valAx>
        <c:axId val="359282944"/>
        <c:scaling>
          <c:orientation val="minMax"/>
          <c:max val="50000"/>
        </c:scaling>
        <c:delete val="0"/>
        <c:axPos val="l"/>
        <c:title>
          <c:tx>
            <c:rich>
              <a:bodyPr rot="0" vert="horz"/>
              <a:lstStyle/>
              <a:p>
                <a:pPr algn="ctr">
                  <a:defRPr sz="1375" b="1" i="0" u="none" strike="noStrike" baseline="0">
                    <a:solidFill>
                      <a:srgbClr val="000000"/>
                    </a:solidFill>
                    <a:latin typeface="Arial"/>
                    <a:ea typeface="Arial"/>
                    <a:cs typeface="Arial"/>
                  </a:defRPr>
                </a:pPr>
                <a:r>
                  <a:rPr lang="en-GB"/>
                  <a:t>millions</a:t>
                </a:r>
              </a:p>
            </c:rich>
          </c:tx>
          <c:layout>
            <c:manualLayout>
              <c:xMode val="edge"/>
              <c:yMode val="edge"/>
              <c:x val="4.2589437819420782E-3"/>
              <c:y val="5.514718748391744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281408"/>
        <c:crosses val="autoZero"/>
        <c:crossBetween val="midCat"/>
        <c:majorUnit val="5000"/>
        <c:minorUnit val="1000"/>
      </c:valAx>
      <c:spPr>
        <a:solidFill>
          <a:srgbClr val="FFFFFF"/>
        </a:solidFill>
        <a:ln w="12700">
          <a:solidFill>
            <a:srgbClr val="E3E3E3"/>
          </a:solidFill>
          <a:prstDash val="solid"/>
        </a:ln>
      </c:spPr>
    </c:plotArea>
    <c:legend>
      <c:legendPos val="b"/>
      <c:legendEntry>
        <c:idx val="1"/>
        <c:delete val="1"/>
      </c:legendEntry>
      <c:overlay val="0"/>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0824247019468E-2"/>
          <c:y val="4.2581644594223013E-2"/>
          <c:w val="0.8766631915170513"/>
          <c:h val="0.81617240805990587"/>
        </c:manualLayout>
      </c:layout>
      <c:lineChart>
        <c:grouping val="standard"/>
        <c:varyColors val="0"/>
        <c:ser>
          <c:idx val="0"/>
          <c:order val="0"/>
          <c:tx>
            <c:strRef>
              <c:f>'Figs 3,4'!$M$86</c:f>
              <c:strCache>
                <c:ptCount val="1"/>
                <c:pt idx="0">
                  <c:v>Injuries</c:v>
                </c:pt>
              </c:strCache>
            </c:strRef>
          </c:tx>
          <c:spPr>
            <a:ln w="38100">
              <a:solidFill>
                <a:srgbClr val="000000"/>
              </a:solidFill>
              <a:prstDash val="solid"/>
            </a:ln>
          </c:spPr>
          <c:marker>
            <c:symbol val="none"/>
          </c:marker>
          <c:cat>
            <c:numRef>
              <c:f>'Figs 3,4'!$L$87:$L$134</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3,4'!$M$87:$M$134</c:f>
              <c:numCache>
                <c:formatCode>#,##0_);\(#,##0\)</c:formatCode>
                <c:ptCount val="48"/>
                <c:pt idx="0">
                  <c:v>28621</c:v>
                </c:pt>
                <c:pt idx="1">
                  <c:v>29933</c:v>
                </c:pt>
                <c:pt idx="2">
                  <c:v>29783</c:v>
                </c:pt>
                <c:pt idx="3">
                  <c:v>30506</c:v>
                </c:pt>
                <c:pt idx="4">
                  <c:v>31387</c:v>
                </c:pt>
                <c:pt idx="5">
                  <c:v>29286</c:v>
                </c:pt>
                <c:pt idx="6">
                  <c:v>28766</c:v>
                </c:pt>
                <c:pt idx="7">
                  <c:v>28273</c:v>
                </c:pt>
                <c:pt idx="8">
                  <c:v>25224</c:v>
                </c:pt>
                <c:pt idx="9">
                  <c:v>26158</c:v>
                </c:pt>
                <c:pt idx="10">
                  <c:v>27287</c:v>
                </c:pt>
                <c:pt idx="11">
                  <c:v>26117</c:v>
                </c:pt>
                <c:pt idx="12">
                  <c:v>24748</c:v>
                </c:pt>
                <c:pt idx="13">
                  <c:v>25425</c:v>
                </c:pt>
                <c:pt idx="14">
                  <c:v>27532</c:v>
                </c:pt>
                <c:pt idx="15">
                  <c:v>27228</c:v>
                </c:pt>
                <c:pt idx="16">
                  <c:v>25346</c:v>
                </c:pt>
                <c:pt idx="17">
                  <c:v>24173</c:v>
                </c:pt>
                <c:pt idx="18">
                  <c:v>22414</c:v>
                </c:pt>
                <c:pt idx="19">
                  <c:v>22573</c:v>
                </c:pt>
                <c:pt idx="20">
                  <c:v>22194</c:v>
                </c:pt>
                <c:pt idx="21">
                  <c:v>21716</c:v>
                </c:pt>
                <c:pt idx="22">
                  <c:v>22629</c:v>
                </c:pt>
                <c:pt idx="23">
                  <c:v>22467</c:v>
                </c:pt>
                <c:pt idx="24">
                  <c:v>21002</c:v>
                </c:pt>
                <c:pt idx="25">
                  <c:v>20518</c:v>
                </c:pt>
                <c:pt idx="26">
                  <c:v>19911</c:v>
                </c:pt>
                <c:pt idx="27">
                  <c:v>19275</c:v>
                </c:pt>
                <c:pt idx="28">
                  <c:v>18756</c:v>
                </c:pt>
                <c:pt idx="29">
                  <c:v>18502</c:v>
                </c:pt>
                <c:pt idx="30">
                  <c:v>17890</c:v>
                </c:pt>
                <c:pt idx="31">
                  <c:v>17269</c:v>
                </c:pt>
                <c:pt idx="32">
                  <c:v>16239</c:v>
                </c:pt>
                <c:pt idx="33">
                  <c:v>15592</c:v>
                </c:pt>
                <c:pt idx="34">
                  <c:v>15043</c:v>
                </c:pt>
                <c:pt idx="35">
                  <c:v>13338</c:v>
                </c:pt>
                <c:pt idx="36">
                  <c:v>12785</c:v>
                </c:pt>
                <c:pt idx="37">
                  <c:v>12712</c:v>
                </c:pt>
                <c:pt idx="38">
                  <c:v>11492</c:v>
                </c:pt>
                <c:pt idx="39">
                  <c:v>11302</c:v>
                </c:pt>
                <c:pt idx="40">
                  <c:v>10977</c:v>
                </c:pt>
                <c:pt idx="41">
                  <c:v>10898</c:v>
                </c:pt>
                <c:pt idx="42">
                  <c:v>9433</c:v>
                </c:pt>
                <c:pt idx="43">
                  <c:v>8424</c:v>
                </c:pt>
                <c:pt idx="44">
                  <c:v>7706</c:v>
                </c:pt>
                <c:pt idx="45">
                  <c:v>5062</c:v>
                </c:pt>
                <c:pt idx="46">
                  <c:v>5115</c:v>
                </c:pt>
                <c:pt idx="47">
                  <c:v>5621</c:v>
                </c:pt>
              </c:numCache>
            </c:numRef>
          </c:val>
          <c:smooth val="0"/>
          <c:extLst>
            <c:ext xmlns:c16="http://schemas.microsoft.com/office/drawing/2014/chart" uri="{C3380CC4-5D6E-409C-BE32-E72D297353CC}">
              <c16:uniqueId val="{00000000-42DB-4EE6-A9D0-FC5DD54D7822}"/>
            </c:ext>
          </c:extLst>
        </c:ser>
        <c:dLbls>
          <c:showLegendKey val="0"/>
          <c:showVal val="0"/>
          <c:showCatName val="0"/>
          <c:showSerName val="0"/>
          <c:showPercent val="0"/>
          <c:showBubbleSize val="0"/>
        </c:dLbls>
        <c:smooth val="0"/>
        <c:axId val="359317888"/>
        <c:axId val="359319424"/>
      </c:lineChart>
      <c:catAx>
        <c:axId val="3593178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319424"/>
        <c:crosses val="autoZero"/>
        <c:auto val="1"/>
        <c:lblAlgn val="ctr"/>
        <c:lblOffset val="100"/>
        <c:tickLblSkip val="3"/>
        <c:tickMarkSkip val="2"/>
        <c:noMultiLvlLbl val="0"/>
      </c:catAx>
      <c:valAx>
        <c:axId val="359319424"/>
        <c:scaling>
          <c:orientation val="minMax"/>
        </c:scaling>
        <c:delete val="0"/>
        <c:axPos val="l"/>
        <c:numFmt formatCode="#,##0_);\(#,##0\)" sourceLinked="1"/>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317888"/>
        <c:crosses val="autoZero"/>
        <c:crossBetween val="midCat"/>
      </c:valAx>
      <c:spPr>
        <a:solidFill>
          <a:srgbClr val="FFFFFF"/>
        </a:solidFill>
        <a:ln w="12700">
          <a:solidFill>
            <a:srgbClr val="C0C0C0"/>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85153538587059E-2"/>
          <c:y val="9.8606748441214115E-2"/>
          <c:w val="0.88865309774843315"/>
          <c:h val="0.76956136283469279"/>
        </c:manualLayout>
      </c:layout>
      <c:lineChart>
        <c:grouping val="standard"/>
        <c:varyColors val="0"/>
        <c:ser>
          <c:idx val="0"/>
          <c:order val="0"/>
          <c:tx>
            <c:strRef>
              <c:f>'Figs 5,6'!$C$107</c:f>
              <c:strCache>
                <c:ptCount val="1"/>
                <c:pt idx="0">
                  <c:v>Local Bus</c:v>
                </c:pt>
              </c:strCache>
            </c:strRef>
          </c:tx>
          <c:spPr>
            <a:ln w="38100">
              <a:solidFill>
                <a:srgbClr val="000000"/>
              </a:solidFill>
              <a:prstDash val="solid"/>
            </a:ln>
          </c:spPr>
          <c:marker>
            <c:symbol val="none"/>
          </c:marker>
          <c:cat>
            <c:numRef>
              <c:f>'Figs 5,6'!$B$108:$B$155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5,6'!$C$108:$C$149</c:f>
              <c:numCache>
                <c:formatCode>#,##0_);\(#,##0\)</c:formatCode>
                <c:ptCount val="42"/>
                <c:pt idx="0">
                  <c:v>891.4</c:v>
                </c:pt>
                <c:pt idx="1">
                  <c:v>881.1</c:v>
                </c:pt>
                <c:pt idx="2">
                  <c:v>823.5</c:v>
                </c:pt>
                <c:pt idx="3">
                  <c:v>794</c:v>
                </c:pt>
                <c:pt idx="4">
                  <c:v>786</c:v>
                </c:pt>
                <c:pt idx="5">
                  <c:v>762.9</c:v>
                </c:pt>
                <c:pt idx="6">
                  <c:v>715.9</c:v>
                </c:pt>
                <c:pt idx="7">
                  <c:v>693.5</c:v>
                </c:pt>
                <c:pt idx="8">
                  <c:v>680.4</c:v>
                </c:pt>
                <c:pt idx="9">
                  <c:v>669.3</c:v>
                </c:pt>
                <c:pt idx="10">
                  <c:v>671</c:v>
                </c:pt>
                <c:pt idx="11">
                  <c:v>644</c:v>
                </c:pt>
                <c:pt idx="12">
                  <c:v>647</c:v>
                </c:pt>
                <c:pt idx="13">
                  <c:v>647</c:v>
                </c:pt>
                <c:pt idx="14">
                  <c:v>613</c:v>
                </c:pt>
                <c:pt idx="15">
                  <c:v>585</c:v>
                </c:pt>
                <c:pt idx="16">
                  <c:v>571</c:v>
                </c:pt>
                <c:pt idx="17">
                  <c:v>532</c:v>
                </c:pt>
                <c:pt idx="18">
                  <c:v>525</c:v>
                </c:pt>
                <c:pt idx="19">
                  <c:v>513</c:v>
                </c:pt>
                <c:pt idx="20">
                  <c:v>506</c:v>
                </c:pt>
                <c:pt idx="21">
                  <c:v>478</c:v>
                </c:pt>
                <c:pt idx="22">
                  <c:v>448</c:v>
                </c:pt>
                <c:pt idx="23">
                  <c:v>424</c:v>
                </c:pt>
              </c:numCache>
            </c:numRef>
          </c:val>
          <c:smooth val="0"/>
          <c:extLst>
            <c:ext xmlns:c16="http://schemas.microsoft.com/office/drawing/2014/chart" uri="{C3380CC4-5D6E-409C-BE32-E72D297353CC}">
              <c16:uniqueId val="{00000000-1FE7-4147-AD2D-5C90E5272F2F}"/>
            </c:ext>
          </c:extLst>
        </c:ser>
        <c:ser>
          <c:idx val="1"/>
          <c:order val="1"/>
          <c:tx>
            <c:strRef>
              <c:f>'Figs 5,6'!$C$107</c:f>
              <c:strCache>
                <c:ptCount val="1"/>
                <c:pt idx="0">
                  <c:v>Local Bus</c:v>
                </c:pt>
              </c:strCache>
            </c:strRef>
          </c:tx>
          <c:spPr>
            <a:ln w="38100">
              <a:solidFill>
                <a:srgbClr val="000000"/>
              </a:solidFill>
              <a:prstDash val="solid"/>
            </a:ln>
          </c:spPr>
          <c:marker>
            <c:symbol val="none"/>
          </c:marker>
          <c:cat>
            <c:numRef>
              <c:f>'Figs 5,6'!$B$108:$B$155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5,6'!$D$108:$D$149</c:f>
              <c:numCache>
                <c:formatCode>#,##0_);\(#,##0\)</c:formatCode>
                <c:ptCount val="42"/>
                <c:pt idx="24">
                  <c:v>455</c:v>
                </c:pt>
                <c:pt idx="25">
                  <c:v>458</c:v>
                </c:pt>
                <c:pt idx="26">
                  <c:v>466</c:v>
                </c:pt>
                <c:pt idx="27">
                  <c:v>471</c:v>
                </c:pt>
                <c:pt idx="28">
                  <c:v>478</c:v>
                </c:pt>
              </c:numCache>
            </c:numRef>
          </c:val>
          <c:smooth val="0"/>
          <c:extLst>
            <c:ext xmlns:c16="http://schemas.microsoft.com/office/drawing/2014/chart" uri="{C3380CC4-5D6E-409C-BE32-E72D297353CC}">
              <c16:uniqueId val="{00000001-1FE7-4147-AD2D-5C90E5272F2F}"/>
            </c:ext>
          </c:extLst>
        </c:ser>
        <c:ser>
          <c:idx val="4"/>
          <c:order val="2"/>
          <c:tx>
            <c:strRef>
              <c:f>'Figs 5,6'!$C$107</c:f>
              <c:strCache>
                <c:ptCount val="1"/>
                <c:pt idx="0">
                  <c:v>Local Bus</c:v>
                </c:pt>
              </c:strCache>
            </c:strRef>
          </c:tx>
          <c:spPr>
            <a:ln w="38100">
              <a:solidFill>
                <a:srgbClr val="000000"/>
              </a:solidFill>
              <a:prstDash val="solid"/>
            </a:ln>
          </c:spPr>
          <c:marker>
            <c:symbol val="none"/>
          </c:marker>
          <c:cat>
            <c:numRef>
              <c:f>'Figs 5,6'!$B$108:$B$155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5,6'!$E$108:$E$155</c:f>
              <c:numCache>
                <c:formatCode>#,##0_);\(#,##0\)</c:formatCode>
                <c:ptCount val="48"/>
                <c:pt idx="29">
                  <c:v>459.26817353667303</c:v>
                </c:pt>
                <c:pt idx="30">
                  <c:v>465.391119683515</c:v>
                </c:pt>
                <c:pt idx="31">
                  <c:v>475.87219874052204</c:v>
                </c:pt>
                <c:pt idx="32">
                  <c:v>487.27188189445798</c:v>
                </c:pt>
                <c:pt idx="33">
                  <c:v>483.62759932549</c:v>
                </c:pt>
                <c:pt idx="34">
                  <c:v>457.98391183951401</c:v>
                </c:pt>
                <c:pt idx="35">
                  <c:v>430.20142850458996</c:v>
                </c:pt>
                <c:pt idx="36">
                  <c:v>435.66026836712496</c:v>
                </c:pt>
                <c:pt idx="37">
                  <c:v>420.33443270129902</c:v>
                </c:pt>
                <c:pt idx="38">
                  <c:v>421.04883354776399</c:v>
                </c:pt>
                <c:pt idx="39">
                  <c:v>414.25029992058404</c:v>
                </c:pt>
                <c:pt idx="40">
                  <c:v>409.66746427557405</c:v>
                </c:pt>
                <c:pt idx="41">
                  <c:v>392.25107346341002</c:v>
                </c:pt>
                <c:pt idx="42">
                  <c:v>386</c:v>
                </c:pt>
                <c:pt idx="43">
                  <c:v>373</c:v>
                </c:pt>
                <c:pt idx="44">
                  <c:v>361</c:v>
                </c:pt>
                <c:pt idx="45">
                  <c:v>125</c:v>
                </c:pt>
                <c:pt idx="46">
                  <c:v>233.056433340046</c:v>
                </c:pt>
                <c:pt idx="47">
                  <c:v>300.72641410393402</c:v>
                </c:pt>
              </c:numCache>
            </c:numRef>
          </c:val>
          <c:smooth val="0"/>
          <c:extLst>
            <c:ext xmlns:c16="http://schemas.microsoft.com/office/drawing/2014/chart" uri="{C3380CC4-5D6E-409C-BE32-E72D297353CC}">
              <c16:uniqueId val="{00000002-1FE7-4147-AD2D-5C90E5272F2F}"/>
            </c:ext>
          </c:extLst>
        </c:ser>
        <c:ser>
          <c:idx val="2"/>
          <c:order val="3"/>
          <c:tx>
            <c:strRef>
              <c:f>'Figs 5,6'!$G$107</c:f>
              <c:strCache>
                <c:ptCount val="1"/>
                <c:pt idx="0">
                  <c:v>Scotrail</c:v>
                </c:pt>
              </c:strCache>
            </c:strRef>
          </c:tx>
          <c:spPr>
            <a:ln>
              <a:solidFill>
                <a:schemeClr val="accent2">
                  <a:lumMod val="75000"/>
                </a:schemeClr>
              </a:solidFill>
            </a:ln>
          </c:spPr>
          <c:marker>
            <c:symbol val="none"/>
          </c:marker>
          <c:cat>
            <c:numRef>
              <c:f>'Figs 5,6'!$B$108:$B$155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5,6'!$G$108:$G$155</c:f>
              <c:numCache>
                <c:formatCode>General_)</c:formatCode>
                <c:ptCount val="48"/>
                <c:pt idx="17" formatCode="#,##0_);\(#,##0\)">
                  <c:v>50</c:v>
                </c:pt>
                <c:pt idx="18" formatCode="#,##0_);\(#,##0\)">
                  <c:v>52</c:v>
                </c:pt>
                <c:pt idx="19" formatCode="#,##0_);\(#,##0\)">
                  <c:v>49.244</c:v>
                </c:pt>
                <c:pt idx="20" formatCode="#,##0_);\(#,##0\)">
                  <c:v>50.811</c:v>
                </c:pt>
                <c:pt idx="21" formatCode="#,##0_);\(#,##0\)">
                  <c:v>52.841999999999999</c:v>
                </c:pt>
                <c:pt idx="22" formatCode="#,##0_);\(#,##0\)">
                  <c:v>56.134999999999998</c:v>
                </c:pt>
                <c:pt idx="23" formatCode="#,##0_);\(#,##0\)">
                  <c:v>58.311</c:v>
                </c:pt>
                <c:pt idx="24" formatCode="#,##0_);\(#,##0\)">
                  <c:v>61.720999999999997</c:v>
                </c:pt>
                <c:pt idx="25" formatCode="#,##0_);\(#,##0\)">
                  <c:v>63.158000000000008</c:v>
                </c:pt>
                <c:pt idx="26" formatCode="#,##0_);\(#,##0\)">
                  <c:v>60.746181999999997</c:v>
                </c:pt>
                <c:pt idx="27" formatCode="#,##0_);\(#,##0\)">
                  <c:v>57.38</c:v>
                </c:pt>
                <c:pt idx="28" formatCode="#,##0_);\(#,##0\)">
                  <c:v>57.451000000000001</c:v>
                </c:pt>
                <c:pt idx="29" formatCode="#,##0_);\(#,##0\)">
                  <c:v>64.022999999999996</c:v>
                </c:pt>
                <c:pt idx="30" formatCode="#,##0_);\(#,##0\)">
                  <c:v>69.430000000000007</c:v>
                </c:pt>
                <c:pt idx="31" formatCode="#,##0_);\(#,##0\)">
                  <c:v>71.584999999999994</c:v>
                </c:pt>
                <c:pt idx="32" formatCode="#,##0_);\(#,##0\)">
                  <c:v>74.468000000000004</c:v>
                </c:pt>
                <c:pt idx="33" formatCode="#,##0_);\(#,##0\)">
                  <c:v>76.429000000000002</c:v>
                </c:pt>
                <c:pt idx="34" formatCode="#,##0_);\(#,##0\)">
                  <c:v>76.929000000000002</c:v>
                </c:pt>
                <c:pt idx="35" formatCode="#,##0_);\(#,##0\)">
                  <c:v>78.290000000000006</c:v>
                </c:pt>
                <c:pt idx="36" formatCode="#,##0_);\(#,##0\)">
                  <c:v>81.099999999999994</c:v>
                </c:pt>
                <c:pt idx="37" formatCode="#,##0_);\(#,##0\)">
                  <c:v>83.25</c:v>
                </c:pt>
                <c:pt idx="38" formatCode="#,##0_);\(#,##0\)">
                  <c:v>86.34</c:v>
                </c:pt>
                <c:pt idx="39" formatCode="#,##0_);\(#,##0\)">
                  <c:v>92.68</c:v>
                </c:pt>
                <c:pt idx="40" formatCode="#,##0_);\(#,##0\)">
                  <c:v>93.833063560429949</c:v>
                </c:pt>
                <c:pt idx="41" formatCode="#,##0_);\(#,##0\)">
                  <c:v>94.24</c:v>
                </c:pt>
                <c:pt idx="42" formatCode="#,##0_);\(#,##0\)">
                  <c:v>97.78</c:v>
                </c:pt>
                <c:pt idx="43" formatCode="#,##0_);\(#,##0\)">
                  <c:v>97.777785749999907</c:v>
                </c:pt>
                <c:pt idx="44" formatCode="#,##0_);\(#,##0\)">
                  <c:v>96.424648159999791</c:v>
                </c:pt>
                <c:pt idx="45" formatCode="#,##0_);\(#,##0\)">
                  <c:v>14.384873103734778</c:v>
                </c:pt>
                <c:pt idx="46" formatCode="#,##0_);\(#,##0\)">
                  <c:v>46.694824259999699</c:v>
                </c:pt>
                <c:pt idx="47" formatCode="#,##0_);\(#,##0\)">
                  <c:v>63.69</c:v>
                </c:pt>
              </c:numCache>
            </c:numRef>
          </c:val>
          <c:smooth val="0"/>
          <c:extLst>
            <c:ext xmlns:c16="http://schemas.microsoft.com/office/drawing/2014/chart" uri="{C3380CC4-5D6E-409C-BE32-E72D297353CC}">
              <c16:uniqueId val="{00000000-B505-4BB8-BE78-3625275CEFFD}"/>
            </c:ext>
          </c:extLst>
        </c:ser>
        <c:dLbls>
          <c:showLegendKey val="0"/>
          <c:showVal val="0"/>
          <c:showCatName val="0"/>
          <c:showSerName val="0"/>
          <c:showPercent val="0"/>
          <c:showBubbleSize val="0"/>
        </c:dLbls>
        <c:smooth val="0"/>
        <c:axId val="359091200"/>
        <c:axId val="359097088"/>
      </c:lineChart>
      <c:catAx>
        <c:axId val="359091200"/>
        <c:scaling>
          <c:orientation val="minMax"/>
        </c:scaling>
        <c:delete val="0"/>
        <c:axPos val="b"/>
        <c:majorGridlines>
          <c:spPr>
            <a:ln w="3175">
              <a:no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097088"/>
        <c:crosses val="autoZero"/>
        <c:auto val="1"/>
        <c:lblAlgn val="ctr"/>
        <c:lblOffset val="100"/>
        <c:tickLblSkip val="3"/>
        <c:tickMarkSkip val="2"/>
        <c:noMultiLvlLbl val="0"/>
      </c:catAx>
      <c:valAx>
        <c:axId val="359097088"/>
        <c:scaling>
          <c:orientation val="minMax"/>
        </c:scaling>
        <c:delete val="0"/>
        <c:axPos val="l"/>
        <c:majorGridlines>
          <c:spPr>
            <a:ln w="3175">
              <a:noFill/>
              <a:prstDash val="lgDash"/>
            </a:ln>
          </c:spPr>
        </c:majorGridlines>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3.5460992907801418E-3"/>
              <c:y val="3.1082529474812434E-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091200"/>
        <c:crosses val="autoZero"/>
        <c:crossBetween val="midCat"/>
      </c:valAx>
      <c:spPr>
        <a:solidFill>
          <a:srgbClr val="FFFFFF"/>
        </a:solidFill>
        <a:ln w="12700">
          <a:noFill/>
          <a:prstDash val="solid"/>
        </a:ln>
      </c:spPr>
    </c:plotArea>
    <c:legend>
      <c:legendPos val="b"/>
      <c:legendEntry>
        <c:idx val="1"/>
        <c:delete val="1"/>
      </c:legendEntry>
      <c:legendEntry>
        <c:idx val="2"/>
        <c:delete val="1"/>
      </c:legendEntry>
      <c:layout>
        <c:manualLayout>
          <c:xMode val="edge"/>
          <c:yMode val="edge"/>
          <c:x val="5.6737588652482273E-3"/>
          <c:y val="0.95176950148112516"/>
          <c:w val="0.79028739969165684"/>
          <c:h val="3.0010718113612E-2"/>
        </c:manualLayout>
      </c:layout>
      <c:overlay val="0"/>
      <c:spPr>
        <a:solidFill>
          <a:srgbClr val="FFFFFF"/>
        </a:solidFill>
        <a:ln w="25400">
          <a:noFill/>
        </a:ln>
      </c:spPr>
      <c:txPr>
        <a:bodyPr/>
        <a:lstStyle/>
        <a:p>
          <a:pPr>
            <a:defRPr sz="18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562699854618836E-2"/>
          <c:y val="0.1094354215003867"/>
          <c:w val="0.92687105438350814"/>
          <c:h val="0.71887120838433483"/>
        </c:manualLayout>
      </c:layout>
      <c:lineChart>
        <c:grouping val="standard"/>
        <c:varyColors val="0"/>
        <c:ser>
          <c:idx val="3"/>
          <c:order val="0"/>
          <c:tx>
            <c:strRef>
              <c:f>'Figs 5,6'!$Q$107</c:f>
              <c:strCache>
                <c:ptCount val="1"/>
                <c:pt idx="0">
                  <c:v>Air</c:v>
                </c:pt>
              </c:strCache>
            </c:strRef>
          </c:tx>
          <c:spPr>
            <a:ln w="38100">
              <a:solidFill>
                <a:srgbClr val="339966"/>
              </a:solidFill>
              <a:prstDash val="lgDashDot"/>
            </a:ln>
          </c:spPr>
          <c:marker>
            <c:symbol val="none"/>
          </c:marker>
          <c:cat>
            <c:numRef>
              <c:f>'Figs 5,6'!$L$108:$L$155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5,6'!$Q$108:$Q$155</c:f>
              <c:numCache>
                <c:formatCode>#,##0.00</c:formatCode>
                <c:ptCount val="48"/>
                <c:pt idx="0">
                  <c:v>4.1837</c:v>
                </c:pt>
                <c:pt idx="1">
                  <c:v>4.7751999999999999</c:v>
                </c:pt>
                <c:pt idx="2">
                  <c:v>4.8456999999999999</c:v>
                </c:pt>
                <c:pt idx="3">
                  <c:v>5.8955000000000002</c:v>
                </c:pt>
                <c:pt idx="4">
                  <c:v>6.3316999999999997</c:v>
                </c:pt>
                <c:pt idx="5">
                  <c:v>6.3686999999999996</c:v>
                </c:pt>
                <c:pt idx="6">
                  <c:v>6.4984999999999999</c:v>
                </c:pt>
                <c:pt idx="7">
                  <c:v>6.3698999999999995</c:v>
                </c:pt>
                <c:pt idx="8">
                  <c:v>6.4828000000000001</c:v>
                </c:pt>
                <c:pt idx="9">
                  <c:v>6.9851000000000001</c:v>
                </c:pt>
                <c:pt idx="10">
                  <c:v>6.9426000000000005</c:v>
                </c:pt>
                <c:pt idx="11">
                  <c:v>7.2412999999999998</c:v>
                </c:pt>
                <c:pt idx="12">
                  <c:v>7.8103999999999996</c:v>
                </c:pt>
                <c:pt idx="13">
                  <c:v>8.507200000000001</c:v>
                </c:pt>
                <c:pt idx="14">
                  <c:v>9.2286000000000001</c:v>
                </c:pt>
                <c:pt idx="15">
                  <c:v>9.8613999999999997</c:v>
                </c:pt>
                <c:pt idx="16">
                  <c:v>9.5704999999999991</c:v>
                </c:pt>
                <c:pt idx="17">
                  <c:v>10.3828</c:v>
                </c:pt>
                <c:pt idx="18">
                  <c:v>11.120799999999999</c:v>
                </c:pt>
                <c:pt idx="19">
                  <c:v>11.787000000000001</c:v>
                </c:pt>
                <c:pt idx="20">
                  <c:v>12.313000000000001</c:v>
                </c:pt>
                <c:pt idx="21">
                  <c:v>13.214</c:v>
                </c:pt>
                <c:pt idx="22">
                  <c:v>14.391</c:v>
                </c:pt>
                <c:pt idx="23">
                  <c:v>15.193</c:v>
                </c:pt>
                <c:pt idx="24">
                  <c:v>15.941000000000001</c:v>
                </c:pt>
                <c:pt idx="25">
                  <c:v>16.786999999999999</c:v>
                </c:pt>
                <c:pt idx="26">
                  <c:v>18.081</c:v>
                </c:pt>
                <c:pt idx="27">
                  <c:v>19.783000000000001</c:v>
                </c:pt>
                <c:pt idx="28">
                  <c:v>21.083645000000004</c:v>
                </c:pt>
                <c:pt idx="29">
                  <c:v>22.554745999999998</c:v>
                </c:pt>
                <c:pt idx="30">
                  <c:v>23.795280999999999</c:v>
                </c:pt>
                <c:pt idx="31">
                  <c:v>24.436938999999999</c:v>
                </c:pt>
                <c:pt idx="32">
                  <c:v>25.132359000000001</c:v>
                </c:pt>
                <c:pt idx="33">
                  <c:v>24.348159000000003</c:v>
                </c:pt>
                <c:pt idx="34">
                  <c:v>22.492999999999999</c:v>
                </c:pt>
                <c:pt idx="35">
                  <c:v>20.905000000000001</c:v>
                </c:pt>
                <c:pt idx="36">
                  <c:v>22.065000000000001</c:v>
                </c:pt>
                <c:pt idx="37">
                  <c:v>22.207000000000001</c:v>
                </c:pt>
                <c:pt idx="38">
                  <c:v>23.251000000000001</c:v>
                </c:pt>
                <c:pt idx="39">
                  <c:v>24.076000000000001</c:v>
                </c:pt>
                <c:pt idx="40">
                  <c:v>25.509</c:v>
                </c:pt>
                <c:pt idx="41">
                  <c:v>26.922999999999998</c:v>
                </c:pt>
                <c:pt idx="42">
                  <c:v>28.831</c:v>
                </c:pt>
                <c:pt idx="43">
                  <c:v>29.443999999999999</c:v>
                </c:pt>
                <c:pt idx="44">
                  <c:v>28.876999999999999</c:v>
                </c:pt>
                <c:pt idx="45">
                  <c:v>7.0389999999999997</c:v>
                </c:pt>
                <c:pt idx="46">
                  <c:v>7</c:v>
                </c:pt>
                <c:pt idx="47">
                  <c:v>21.472000000000001</c:v>
                </c:pt>
              </c:numCache>
            </c:numRef>
          </c:val>
          <c:smooth val="0"/>
          <c:extLst>
            <c:ext xmlns:c16="http://schemas.microsoft.com/office/drawing/2014/chart" uri="{C3380CC4-5D6E-409C-BE32-E72D297353CC}">
              <c16:uniqueId val="{00000000-22E7-49A9-B6E0-28DAEACA9279}"/>
            </c:ext>
          </c:extLst>
        </c:ser>
        <c:ser>
          <c:idx val="4"/>
          <c:order val="1"/>
          <c:tx>
            <c:strRef>
              <c:f>'Figs 5,6'!$S$107</c:f>
              <c:strCache>
                <c:ptCount val="1"/>
                <c:pt idx="0">
                  <c:v>Ferry (selected services)</c:v>
                </c:pt>
              </c:strCache>
            </c:strRef>
          </c:tx>
          <c:spPr>
            <a:ln w="38100">
              <a:solidFill>
                <a:srgbClr val="0000FF"/>
              </a:solidFill>
              <a:prstDash val="solid"/>
            </a:ln>
          </c:spPr>
          <c:marker>
            <c:symbol val="none"/>
          </c:marker>
          <c:cat>
            <c:numRef>
              <c:f>'Figs 5,6'!$L$108:$L$155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5,6'!$R$108:$R$149</c:f>
              <c:numCache>
                <c:formatCode>#,##0.00</c:formatCode>
                <c:ptCount val="42"/>
                <c:pt idx="0">
                  <c:v>5.2789999999999999</c:v>
                </c:pt>
                <c:pt idx="1">
                  <c:v>5.1710000000000003</c:v>
                </c:pt>
                <c:pt idx="2">
                  <c:v>4.8170000000000002</c:v>
                </c:pt>
                <c:pt idx="3">
                  <c:v>4.6390000000000002</c:v>
                </c:pt>
                <c:pt idx="4">
                  <c:v>4.5590000000000002</c:v>
                </c:pt>
                <c:pt idx="5">
                  <c:v>4.4779999999999998</c:v>
                </c:pt>
                <c:pt idx="6">
                  <c:v>4.2699999999999996</c:v>
                </c:pt>
                <c:pt idx="7">
                  <c:v>4.1929999999999996</c:v>
                </c:pt>
                <c:pt idx="8">
                  <c:v>4.5110000000000001</c:v>
                </c:pt>
                <c:pt idx="9">
                  <c:v>4.665</c:v>
                </c:pt>
                <c:pt idx="10">
                  <c:v>4.6680000000000001</c:v>
                </c:pt>
                <c:pt idx="11">
                  <c:v>4.851</c:v>
                </c:pt>
                <c:pt idx="12">
                  <c:v>5.3460000000000001</c:v>
                </c:pt>
                <c:pt idx="13">
                  <c:v>5.6550000000000002</c:v>
                </c:pt>
                <c:pt idx="14">
                  <c:v>6.1760000000000002</c:v>
                </c:pt>
                <c:pt idx="15">
                  <c:v>6.5430000000000001</c:v>
                </c:pt>
                <c:pt idx="16">
                  <c:v>6.8</c:v>
                </c:pt>
                <c:pt idx="17">
                  <c:v>6.6269999999999998</c:v>
                </c:pt>
                <c:pt idx="18">
                  <c:v>6.6319999999999997</c:v>
                </c:pt>
                <c:pt idx="19">
                  <c:v>6.649</c:v>
                </c:pt>
              </c:numCache>
            </c:numRef>
          </c:val>
          <c:smooth val="0"/>
          <c:extLst>
            <c:ext xmlns:c16="http://schemas.microsoft.com/office/drawing/2014/chart" uri="{C3380CC4-5D6E-409C-BE32-E72D297353CC}">
              <c16:uniqueId val="{00000001-22E7-49A9-B6E0-28DAEACA9279}"/>
            </c:ext>
          </c:extLst>
        </c:ser>
        <c:ser>
          <c:idx val="5"/>
          <c:order val="2"/>
          <c:tx>
            <c:strRef>
              <c:f>'Figs 5,6'!$S$107</c:f>
              <c:strCache>
                <c:ptCount val="1"/>
                <c:pt idx="0">
                  <c:v>Ferry (selected services)</c:v>
                </c:pt>
              </c:strCache>
            </c:strRef>
          </c:tx>
          <c:spPr>
            <a:ln w="38100">
              <a:solidFill>
                <a:srgbClr val="0000FF"/>
              </a:solidFill>
              <a:prstDash val="solid"/>
            </a:ln>
          </c:spPr>
          <c:marker>
            <c:symbol val="none"/>
          </c:marker>
          <c:cat>
            <c:numRef>
              <c:f>'Figs 5,6'!$L$108:$L$155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5,6'!$S$108:$S$149</c:f>
              <c:numCache>
                <c:formatCode>General_)</c:formatCode>
                <c:ptCount val="42"/>
                <c:pt idx="20" formatCode="#,##0.00">
                  <c:v>6.8553000000000006</c:v>
                </c:pt>
                <c:pt idx="21" formatCode="#,##0.00">
                  <c:v>5.5889000000000006</c:v>
                </c:pt>
                <c:pt idx="22" formatCode="#,##0.00">
                  <c:v>5.6341000000000001</c:v>
                </c:pt>
              </c:numCache>
            </c:numRef>
          </c:val>
          <c:smooth val="0"/>
          <c:extLst>
            <c:ext xmlns:c16="http://schemas.microsoft.com/office/drawing/2014/chart" uri="{C3380CC4-5D6E-409C-BE32-E72D297353CC}">
              <c16:uniqueId val="{00000002-22E7-49A9-B6E0-28DAEACA9279}"/>
            </c:ext>
          </c:extLst>
        </c:ser>
        <c:ser>
          <c:idx val="6"/>
          <c:order val="3"/>
          <c:tx>
            <c:strRef>
              <c:f>'Figs 5,6'!$S$107</c:f>
              <c:strCache>
                <c:ptCount val="1"/>
                <c:pt idx="0">
                  <c:v>Ferry (selected services)</c:v>
                </c:pt>
              </c:strCache>
            </c:strRef>
          </c:tx>
          <c:spPr>
            <a:ln w="38100">
              <a:solidFill>
                <a:srgbClr val="0000FF"/>
              </a:solidFill>
              <a:prstDash val="solid"/>
            </a:ln>
          </c:spPr>
          <c:marker>
            <c:symbol val="none"/>
          </c:marker>
          <c:cat>
            <c:numRef>
              <c:f>'Figs 5,6'!$L$108:$L$155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5,6'!$T$108:$T$145</c:f>
              <c:numCache>
                <c:formatCode>General_)</c:formatCode>
                <c:ptCount val="38"/>
                <c:pt idx="21" formatCode="#,##0.00">
                  <c:v>5.5889000000000006</c:v>
                </c:pt>
                <c:pt idx="22" formatCode="#,##0.00">
                  <c:v>5.6341000000000001</c:v>
                </c:pt>
                <c:pt idx="23" formatCode="#,##0.00">
                  <c:v>5.3306000000000004</c:v>
                </c:pt>
                <c:pt idx="24" formatCode="#,##0.00">
                  <c:v>5.327</c:v>
                </c:pt>
                <c:pt idx="25" formatCode="#,##0.00">
                  <c:v>5.2936999999999994</c:v>
                </c:pt>
                <c:pt idx="26" formatCode="#,##0.00">
                  <c:v>5.3037999999999998</c:v>
                </c:pt>
                <c:pt idx="27" formatCode="#,##0.00">
                  <c:v>5.3302269999999998</c:v>
                </c:pt>
                <c:pt idx="28" formatCode="#,##0.00">
                  <c:v>5.7135680000000004</c:v>
                </c:pt>
                <c:pt idx="29" formatCode="#,##0.00">
                  <c:v>5.9214670000000007</c:v>
                </c:pt>
                <c:pt idx="30" formatCode="#,##0.00">
                  <c:v>5.9711470000000002</c:v>
                </c:pt>
                <c:pt idx="31" formatCode="#,##0.00">
                  <c:v>5.396636</c:v>
                </c:pt>
                <c:pt idx="32" formatCode="#,##0.00">
                  <c:v>5.4045519999999998</c:v>
                </c:pt>
                <c:pt idx="33" formatCode="#,##0.00">
                  <c:v>5.148219000000001</c:v>
                </c:pt>
                <c:pt idx="34" formatCode="#,##0.00">
                  <c:v>5.4013329999999993</c:v>
                </c:pt>
                <c:pt idx="35" formatCode="#,##0.00">
                  <c:v>5.3725519999999998</c:v>
                </c:pt>
                <c:pt idx="36" formatCode="#,##0.00">
                  <c:v>5.2171419999999999</c:v>
                </c:pt>
                <c:pt idx="37" formatCode="#,##0.00">
                  <c:v>5.1467330000000002</c:v>
                </c:pt>
              </c:numCache>
            </c:numRef>
          </c:val>
          <c:smooth val="0"/>
          <c:extLst>
            <c:ext xmlns:c16="http://schemas.microsoft.com/office/drawing/2014/chart" uri="{C3380CC4-5D6E-409C-BE32-E72D297353CC}">
              <c16:uniqueId val="{00000003-22E7-49A9-B6E0-28DAEACA9279}"/>
            </c:ext>
          </c:extLst>
        </c:ser>
        <c:ser>
          <c:idx val="8"/>
          <c:order val="4"/>
          <c:tx>
            <c:strRef>
              <c:f>'Figs 5,6'!$U$107</c:f>
              <c:strCache>
                <c:ptCount val="1"/>
                <c:pt idx="0">
                  <c:v>Ferry (all services)</c:v>
                </c:pt>
              </c:strCache>
            </c:strRef>
          </c:tx>
          <c:spPr>
            <a:ln w="38100">
              <a:solidFill>
                <a:srgbClr val="1616F6"/>
              </a:solidFill>
              <a:prstDash val="sysDash"/>
            </a:ln>
          </c:spPr>
          <c:marker>
            <c:symbol val="none"/>
          </c:marker>
          <c:cat>
            <c:numRef>
              <c:f>'Figs 5,6'!$L$108:$L$155</c:f>
              <c:numCache>
                <c:formatCode>0</c:formatCod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numCache>
            </c:numRef>
          </c:cat>
          <c:val>
            <c:numRef>
              <c:f>'Figs 5,6'!$U$108:$U$155</c:f>
              <c:numCache>
                <c:formatCode>General_)</c:formatCode>
                <c:ptCount val="48"/>
                <c:pt idx="17" formatCode="0.00">
                  <c:v>9.1589740000000006</c:v>
                </c:pt>
                <c:pt idx="18" formatCode="0.00">
                  <c:v>9.5338220000000007</c:v>
                </c:pt>
                <c:pt idx="19" formatCode="0.00">
                  <c:v>9.6359860000000008</c:v>
                </c:pt>
                <c:pt idx="20" formatCode="0.00">
                  <c:v>10.4930865</c:v>
                </c:pt>
                <c:pt idx="21" formatCode="0.00">
                  <c:v>9.3271844999999995</c:v>
                </c:pt>
                <c:pt idx="22" formatCode="0.00">
                  <c:v>9.9245145000000008</c:v>
                </c:pt>
                <c:pt idx="23" formatCode="0.00">
                  <c:v>9.6408050000000003</c:v>
                </c:pt>
                <c:pt idx="24" formatCode="0.00">
                  <c:v>9.9601620000000004</c:v>
                </c:pt>
                <c:pt idx="25" formatCode="0.00">
                  <c:v>9.798566000000001</c:v>
                </c:pt>
                <c:pt idx="26" formatCode="0.00">
                  <c:v>9.7894550000000002</c:v>
                </c:pt>
                <c:pt idx="27" formatCode="0.00">
                  <c:v>9.9714330000000011</c:v>
                </c:pt>
                <c:pt idx="28" formatCode="0.00">
                  <c:v>10.671361999999998</c:v>
                </c:pt>
                <c:pt idx="29" formatCode="0.00">
                  <c:v>10.837052000000003</c:v>
                </c:pt>
                <c:pt idx="30" formatCode="0.00">
                  <c:v>10.572758999999998</c:v>
                </c:pt>
                <c:pt idx="31" formatCode="0.00">
                  <c:v>10.588667000000001</c:v>
                </c:pt>
                <c:pt idx="32" formatCode="0.00">
                  <c:v>10.720838000000001</c:v>
                </c:pt>
                <c:pt idx="33" formatCode="0.00">
                  <c:v>10.013630000000001</c:v>
                </c:pt>
                <c:pt idx="34" formatCode="0.00">
                  <c:v>10.218646</c:v>
                </c:pt>
                <c:pt idx="35" formatCode="0.00">
                  <c:v>9.9904419999999998</c:v>
                </c:pt>
                <c:pt idx="36" formatCode="0.00">
                  <c:v>9.6309830000000005</c:v>
                </c:pt>
                <c:pt idx="37" formatCode="0.00">
                  <c:v>9.6975620000000013</c:v>
                </c:pt>
                <c:pt idx="38" formatCode="0.00">
                  <c:v>9.6615789999999997</c:v>
                </c:pt>
                <c:pt idx="39" formatCode="0.00">
                  <c:v>9.6788600000000002</c:v>
                </c:pt>
                <c:pt idx="40" formatCode="0.00">
                  <c:v>9.5419999999999998</c:v>
                </c:pt>
                <c:pt idx="41" formatCode="0.00">
                  <c:v>10.073399999999999</c:v>
                </c:pt>
                <c:pt idx="42" formatCode="0.00">
                  <c:v>10.254827000000001</c:v>
                </c:pt>
                <c:pt idx="43" formatCode="0.00">
                  <c:v>10.279183</c:v>
                </c:pt>
                <c:pt idx="44" formatCode="0.00">
                  <c:v>10.43</c:v>
                </c:pt>
                <c:pt idx="45" formatCode="0.00">
                  <c:v>4.9260929999999998</c:v>
                </c:pt>
                <c:pt idx="46" formatCode="0.00">
                  <c:v>7.6523399999999997</c:v>
                </c:pt>
                <c:pt idx="47" formatCode="0.00">
                  <c:v>9.2898569999999996</c:v>
                </c:pt>
              </c:numCache>
            </c:numRef>
          </c:val>
          <c:smooth val="0"/>
          <c:extLst>
            <c:ext xmlns:c16="http://schemas.microsoft.com/office/drawing/2014/chart" uri="{C3380CC4-5D6E-409C-BE32-E72D297353CC}">
              <c16:uniqueId val="{00000004-22E7-49A9-B6E0-28DAEACA9279}"/>
            </c:ext>
          </c:extLst>
        </c:ser>
        <c:dLbls>
          <c:showLegendKey val="0"/>
          <c:showVal val="0"/>
          <c:showCatName val="0"/>
          <c:showSerName val="0"/>
          <c:showPercent val="0"/>
          <c:showBubbleSize val="0"/>
        </c:dLbls>
        <c:smooth val="0"/>
        <c:axId val="359158528"/>
        <c:axId val="359160064"/>
      </c:lineChart>
      <c:catAx>
        <c:axId val="3591585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160064"/>
        <c:crosses val="autoZero"/>
        <c:auto val="1"/>
        <c:lblAlgn val="ctr"/>
        <c:lblOffset val="100"/>
        <c:tickLblSkip val="3"/>
        <c:tickMarkSkip val="2"/>
        <c:noMultiLvlLbl val="0"/>
      </c:catAx>
      <c:valAx>
        <c:axId val="359160064"/>
        <c:scaling>
          <c:orientation val="minMax"/>
        </c:scaling>
        <c:delete val="0"/>
        <c:axPos val="l"/>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9.4752186588921289E-3"/>
              <c:y val="4.640371229698375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158528"/>
        <c:crosses val="autoZero"/>
        <c:crossBetween val="midCat"/>
      </c:valAx>
      <c:spPr>
        <a:solidFill>
          <a:srgbClr val="FFFFFF"/>
        </a:solidFill>
        <a:ln w="3175">
          <a:solidFill>
            <a:srgbClr val="E3E3E3"/>
          </a:solidFill>
          <a:prstDash val="solid"/>
        </a:ln>
      </c:spPr>
    </c:plotArea>
    <c:legend>
      <c:legendPos val="b"/>
      <c:legendEntry>
        <c:idx val="2"/>
        <c:delete val="1"/>
      </c:legendEntry>
      <c:legendEntry>
        <c:idx val="3"/>
        <c:delete val="1"/>
      </c:legendEntry>
      <c:layout>
        <c:manualLayout>
          <c:xMode val="edge"/>
          <c:yMode val="edge"/>
          <c:x val="1.8221574344023325E-2"/>
          <c:y val="0.93387519715487999"/>
          <c:w val="0.65573884897040935"/>
          <c:h val="3.314637874442028E-2"/>
        </c:manualLayout>
      </c:layout>
      <c:overlay val="0"/>
      <c:spPr>
        <a:solidFill>
          <a:srgbClr val="FFFFFF"/>
        </a:solidFill>
        <a:ln w="25400">
          <a:noFill/>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4910011969122"/>
          <c:y val="5.4054212574525425E-2"/>
          <c:w val="0.83658232157040735"/>
          <c:h val="0.61561742098765071"/>
        </c:manualLayout>
      </c:layout>
      <c:lineChart>
        <c:grouping val="standard"/>
        <c:varyColors val="0"/>
        <c:ser>
          <c:idx val="0"/>
          <c:order val="0"/>
          <c:tx>
            <c:strRef>
              <c:f>'Figs 7, 8, 9'!$A$62</c:f>
              <c:strCache>
                <c:ptCount val="1"/>
                <c:pt idx="0">
                  <c:v>Scotland</c:v>
                </c:pt>
              </c:strCache>
            </c:strRef>
          </c:tx>
          <c:spPr>
            <a:ln w="38100">
              <a:solidFill>
                <a:srgbClr val="800000"/>
              </a:solidFill>
              <a:prstDash val="sysDash"/>
            </a:ln>
          </c:spPr>
          <c:marker>
            <c:symbol val="none"/>
          </c:marker>
          <c:cat>
            <c:numRef>
              <c:f>'Figs 7, 8, 9'!$D$61:$V$61</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9'!$D$62:$V$62</c:f>
              <c:numCache>
                <c:formatCode>General_)</c:formatCode>
                <c:ptCount val="19"/>
                <c:pt idx="0">
                  <c:v>48.151839977971406</c:v>
                </c:pt>
                <c:pt idx="1">
                  <c:v>49.534930139720558</c:v>
                </c:pt>
                <c:pt idx="2">
                  <c:v>49.956030468917419</c:v>
                </c:pt>
                <c:pt idx="3">
                  <c:v>50.812050290135396</c:v>
                </c:pt>
                <c:pt idx="4">
                  <c:v>51.225009129523919</c:v>
                </c:pt>
                <c:pt idx="5">
                  <c:v>51.298706015023214</c:v>
                </c:pt>
                <c:pt idx="6">
                  <c:v>51.018243320284292</c:v>
                </c:pt>
                <c:pt idx="7">
                  <c:v>50.774542915904078</c:v>
                </c:pt>
                <c:pt idx="8">
                  <c:v>51.132941884974407</c:v>
                </c:pt>
                <c:pt idx="9">
                  <c:v>51.785948908534642</c:v>
                </c:pt>
                <c:pt idx="10">
                  <c:v>52.759368688757561</c:v>
                </c:pt>
                <c:pt idx="11">
                  <c:v>53.280420621626639</c:v>
                </c:pt>
                <c:pt idx="12">
                  <c:v>54.005828260588018</c:v>
                </c:pt>
                <c:pt idx="13">
                  <c:v>54.593699306886883</c:v>
                </c:pt>
                <c:pt idx="14">
                  <c:v>54.995586693882061</c:v>
                </c:pt>
                <c:pt idx="15">
                  <c:v>55.658283455054644</c:v>
                </c:pt>
                <c:pt idx="16">
                  <c:v>55.659257226491036</c:v>
                </c:pt>
                <c:pt idx="17">
                  <c:v>55.905290242522675</c:v>
                </c:pt>
                <c:pt idx="18">
                  <c:v>56.44860307669849</c:v>
                </c:pt>
              </c:numCache>
            </c:numRef>
          </c:val>
          <c:smooth val="0"/>
          <c:extLst>
            <c:ext xmlns:c16="http://schemas.microsoft.com/office/drawing/2014/chart" uri="{C3380CC4-5D6E-409C-BE32-E72D297353CC}">
              <c16:uniqueId val="{00000000-36F2-467F-BED0-EC3504CAD256}"/>
            </c:ext>
          </c:extLst>
        </c:ser>
        <c:ser>
          <c:idx val="1"/>
          <c:order val="1"/>
          <c:tx>
            <c:strRef>
              <c:f>'Figs 7, 8, 9'!$A$63</c:f>
              <c:strCache>
                <c:ptCount val="1"/>
                <c:pt idx="0">
                  <c:v>GB</c:v>
                </c:pt>
              </c:strCache>
            </c:strRef>
          </c:tx>
          <c:spPr>
            <a:ln w="38100">
              <a:solidFill>
                <a:srgbClr val="000000"/>
              </a:solidFill>
              <a:prstDash val="solid"/>
            </a:ln>
          </c:spPr>
          <c:marker>
            <c:symbol val="none"/>
          </c:marker>
          <c:cat>
            <c:numRef>
              <c:f>'Figs 7, 8, 9'!$D$61:$V$61</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9'!$D$63:$V$63</c:f>
              <c:numCache>
                <c:formatCode>General_)</c:formatCode>
                <c:ptCount val="19"/>
                <c:pt idx="0">
                  <c:v>55.393264705143977</c:v>
                </c:pt>
                <c:pt idx="1">
                  <c:v>56.056395354474269</c:v>
                </c:pt>
                <c:pt idx="2">
                  <c:v>55.972022454692173</c:v>
                </c:pt>
                <c:pt idx="3">
                  <c:v>56.501770594655987</c:v>
                </c:pt>
                <c:pt idx="4">
                  <c:v>56.430337971994838</c:v>
                </c:pt>
                <c:pt idx="5">
                  <c:v>56.160125481680936</c:v>
                </c:pt>
                <c:pt idx="6">
                  <c:v>55.976308802697361</c:v>
                </c:pt>
                <c:pt idx="7">
                  <c:v>55.682663908198272</c:v>
                </c:pt>
                <c:pt idx="8">
                  <c:v>55.787884940410848</c:v>
                </c:pt>
                <c:pt idx="9">
                  <c:v>56.256867721716368</c:v>
                </c:pt>
                <c:pt idx="10">
                  <c:v>56.780168873687089</c:v>
                </c:pt>
                <c:pt idx="11">
                  <c:v>57.648438003021035</c:v>
                </c:pt>
                <c:pt idx="12">
                  <c:v>58.409059981814188</c:v>
                </c:pt>
                <c:pt idx="13">
                  <c:v>58.80527937032911</c:v>
                </c:pt>
                <c:pt idx="14">
                  <c:v>59.150603877450706</c:v>
                </c:pt>
                <c:pt idx="15">
                  <c:v>59.600689581428568</c:v>
                </c:pt>
                <c:pt idx="16">
                  <c:v>59.187490193404933</c:v>
                </c:pt>
                <c:pt idx="17">
                  <c:v>59.981529629424749</c:v>
                </c:pt>
                <c:pt idx="18">
                  <c:v>60.02393440889761</c:v>
                </c:pt>
              </c:numCache>
            </c:numRef>
          </c:val>
          <c:smooth val="0"/>
          <c:extLst>
            <c:ext xmlns:c16="http://schemas.microsoft.com/office/drawing/2014/chart" uri="{C3380CC4-5D6E-409C-BE32-E72D297353CC}">
              <c16:uniqueId val="{00000001-36F2-467F-BED0-EC3504CAD256}"/>
            </c:ext>
          </c:extLst>
        </c:ser>
        <c:dLbls>
          <c:showLegendKey val="0"/>
          <c:showVal val="0"/>
          <c:showCatName val="0"/>
          <c:showSerName val="0"/>
          <c:showPercent val="0"/>
          <c:showBubbleSize val="0"/>
        </c:dLbls>
        <c:smooth val="0"/>
        <c:axId val="359195008"/>
        <c:axId val="359196544"/>
      </c:lineChart>
      <c:catAx>
        <c:axId val="3591950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59196544"/>
        <c:crosses val="autoZero"/>
        <c:auto val="1"/>
        <c:lblAlgn val="ctr"/>
        <c:lblOffset val="100"/>
        <c:tickLblSkip val="1"/>
        <c:tickMarkSkip val="1"/>
        <c:noMultiLvlLbl val="0"/>
      </c:catAx>
      <c:valAx>
        <c:axId val="359196544"/>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59195008"/>
        <c:crosses val="autoZero"/>
        <c:crossBetween val="midCat"/>
      </c:valAx>
      <c:spPr>
        <a:solidFill>
          <a:srgbClr val="FFFFFF"/>
        </a:solidFill>
        <a:ln w="12700">
          <a:solidFill>
            <a:srgbClr val="E3E3E3"/>
          </a:solidFill>
          <a:prstDash val="solid"/>
        </a:ln>
      </c:spPr>
    </c:plotArea>
    <c:legend>
      <c:legendPos val="b"/>
      <c:layout>
        <c:manualLayout>
          <c:xMode val="edge"/>
          <c:yMode val="edge"/>
          <c:x val="7.4963114817748373E-3"/>
          <c:y val="0.85886138106610543"/>
          <c:w val="0.86956591964465979"/>
          <c:h val="7.207238734797794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2692005809822E-2"/>
          <c:y val="4.6961325966850827E-2"/>
          <c:w val="0.86417973427277739"/>
          <c:h val="0.69060773480662985"/>
        </c:manualLayout>
      </c:layout>
      <c:lineChart>
        <c:grouping val="standard"/>
        <c:varyColors val="0"/>
        <c:ser>
          <c:idx val="0"/>
          <c:order val="0"/>
          <c:tx>
            <c:strRef>
              <c:f>'Figs 7, 8, 9'!$A$68</c:f>
              <c:strCache>
                <c:ptCount val="1"/>
                <c:pt idx="0">
                  <c:v>Local bus: Scot</c:v>
                </c:pt>
              </c:strCache>
            </c:strRef>
          </c:tx>
          <c:spPr>
            <a:ln w="38100">
              <a:solidFill>
                <a:srgbClr val="000080"/>
              </a:solidFill>
              <a:prstDash val="solid"/>
            </a:ln>
          </c:spPr>
          <c:marker>
            <c:symbol val="none"/>
          </c:marker>
          <c:cat>
            <c:numRef>
              <c:f>'Figs 7, 8, 9'!$D$67:$V$67</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9'!$D$68:$V$68</c:f>
              <c:numCache>
                <c:formatCode>General_)</c:formatCode>
                <c:ptCount val="19"/>
                <c:pt idx="0">
                  <c:v>90.330659783386707</c:v>
                </c:pt>
                <c:pt idx="1">
                  <c:v>91.07101868488806</c:v>
                </c:pt>
                <c:pt idx="2">
                  <c:v>92.706590313947146</c:v>
                </c:pt>
                <c:pt idx="3">
                  <c:v>94.249880443802326</c:v>
                </c:pt>
                <c:pt idx="4">
                  <c:v>92.953468128445678</c:v>
                </c:pt>
                <c:pt idx="5">
                  <c:v>87.536824449915713</c:v>
                </c:pt>
                <c:pt idx="6">
                  <c:v>81.753150489261131</c:v>
                </c:pt>
                <c:pt idx="7">
                  <c:v>82.201601608921848</c:v>
                </c:pt>
                <c:pt idx="8">
                  <c:v>79.105396097052662</c:v>
                </c:pt>
                <c:pt idx="9">
                  <c:v>79.03013186699026</c:v>
                </c:pt>
                <c:pt idx="10">
                  <c:v>77.464713127493454</c:v>
                </c:pt>
                <c:pt idx="11">
                  <c:v>76.245573101726038</c:v>
                </c:pt>
                <c:pt idx="12">
                  <c:v>72.575919748258002</c:v>
                </c:pt>
                <c:pt idx="13">
                  <c:v>71.154696947352903</c:v>
                </c:pt>
                <c:pt idx="14">
                  <c:v>68.590132583071295</c:v>
                </c:pt>
                <c:pt idx="15">
                  <c:v>66.077279300056745</c:v>
                </c:pt>
                <c:pt idx="16">
                  <c:v>22.868642517380167</c:v>
                </c:pt>
                <c:pt idx="17">
                  <c:v>42.529322312459357</c:v>
                </c:pt>
                <c:pt idx="18">
                  <c:v>54.878084290577199</c:v>
                </c:pt>
              </c:numCache>
            </c:numRef>
          </c:val>
          <c:smooth val="0"/>
          <c:extLst>
            <c:ext xmlns:c16="http://schemas.microsoft.com/office/drawing/2014/chart" uri="{C3380CC4-5D6E-409C-BE32-E72D297353CC}">
              <c16:uniqueId val="{00000000-0BA1-4F71-BF39-7DEA3AF53B4A}"/>
            </c:ext>
          </c:extLst>
        </c:ser>
        <c:ser>
          <c:idx val="1"/>
          <c:order val="1"/>
          <c:tx>
            <c:strRef>
              <c:f>'Figs 7, 8, 9'!$A$69</c:f>
              <c:strCache>
                <c:ptCount val="1"/>
                <c:pt idx="0">
                  <c:v>Local bus: GB</c:v>
                </c:pt>
              </c:strCache>
            </c:strRef>
          </c:tx>
          <c:spPr>
            <a:ln w="38100">
              <a:solidFill>
                <a:srgbClr val="800000"/>
              </a:solidFill>
              <a:prstDash val="lgDash"/>
            </a:ln>
          </c:spPr>
          <c:marker>
            <c:symbol val="square"/>
            <c:size val="7"/>
            <c:spPr>
              <a:solidFill>
                <a:srgbClr val="800000"/>
              </a:solidFill>
              <a:ln>
                <a:solidFill>
                  <a:srgbClr val="800000"/>
                </a:solidFill>
                <a:prstDash val="solid"/>
              </a:ln>
            </c:spPr>
          </c:marker>
          <c:cat>
            <c:numRef>
              <c:f>'Figs 7, 8, 9'!$D$67:$V$67</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9'!$D$69:$V$69</c:f>
              <c:numCache>
                <c:formatCode>General_)</c:formatCode>
                <c:ptCount val="19"/>
                <c:pt idx="0">
                  <c:v>79.134581948703598</c:v>
                </c:pt>
                <c:pt idx="1">
                  <c:v>80.077903998609855</c:v>
                </c:pt>
                <c:pt idx="2">
                  <c:v>82.806812463767542</c:v>
                </c:pt>
                <c:pt idx="3">
                  <c:v>86.350133990472855</c:v>
                </c:pt>
                <c:pt idx="4">
                  <c:v>87.433485924744488</c:v>
                </c:pt>
                <c:pt idx="5">
                  <c:v>85.802600245683308</c:v>
                </c:pt>
                <c:pt idx="6">
                  <c:v>84.723969950741093</c:v>
                </c:pt>
                <c:pt idx="7">
                  <c:v>84.445187992826334</c:v>
                </c:pt>
                <c:pt idx="8">
                  <c:v>82.403286466818116</c:v>
                </c:pt>
                <c:pt idx="9">
                  <c:v>83.509830289080412</c:v>
                </c:pt>
                <c:pt idx="10">
                  <c:v>81.943233138568516</c:v>
                </c:pt>
                <c:pt idx="11">
                  <c:v>79.403151295730851</c:v>
                </c:pt>
                <c:pt idx="12">
                  <c:v>77.298085713534476</c:v>
                </c:pt>
                <c:pt idx="13">
                  <c:v>75.300694357489277</c:v>
                </c:pt>
                <c:pt idx="14">
                  <c:v>74.139584637701802</c:v>
                </c:pt>
                <c:pt idx="15">
                  <c:v>69.734684639294812</c:v>
                </c:pt>
                <c:pt idx="16">
                  <c:v>26.554894136022792</c:v>
                </c:pt>
                <c:pt idx="17">
                  <c:v>47.958424763204313</c:v>
                </c:pt>
                <c:pt idx="18">
                  <c:v>56.985963254050972</c:v>
                </c:pt>
              </c:numCache>
            </c:numRef>
          </c:val>
          <c:smooth val="0"/>
          <c:extLst>
            <c:ext xmlns:c16="http://schemas.microsoft.com/office/drawing/2014/chart" uri="{C3380CC4-5D6E-409C-BE32-E72D297353CC}">
              <c16:uniqueId val="{00000001-0BA1-4F71-BF39-7DEA3AF53B4A}"/>
            </c:ext>
          </c:extLst>
        </c:ser>
        <c:ser>
          <c:idx val="2"/>
          <c:order val="2"/>
          <c:tx>
            <c:strRef>
              <c:f>'Figs 7, 8, 9'!$A$70</c:f>
              <c:strCache>
                <c:ptCount val="1"/>
                <c:pt idx="0">
                  <c:v>Rail: Scot</c:v>
                </c:pt>
              </c:strCache>
            </c:strRef>
          </c:tx>
          <c:spPr>
            <a:ln w="38100">
              <a:solidFill>
                <a:srgbClr val="339966"/>
              </a:solidFill>
              <a:prstDash val="lgDashDotDot"/>
            </a:ln>
          </c:spPr>
          <c:marker>
            <c:symbol val="square"/>
            <c:size val="7"/>
            <c:spPr>
              <a:solidFill>
                <a:srgbClr val="FFFFFF"/>
              </a:solidFill>
              <a:ln>
                <a:solidFill>
                  <a:srgbClr val="339933"/>
                </a:solidFill>
                <a:prstDash val="solid"/>
              </a:ln>
            </c:spPr>
          </c:marker>
          <c:cat>
            <c:numRef>
              <c:f>'Figs 7, 8, 9'!$D$67:$V$67</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9'!$D$70:$V$70</c:f>
              <c:numCache>
                <c:formatCode>General_)</c:formatCode>
                <c:ptCount val="19"/>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16.138231707317075</c:v>
                </c:pt>
                <c:pt idx="9">
                  <c:v>16.273438819753366</c:v>
                </c:pt>
                <c:pt idx="10">
                  <c:v>17.147879422544694</c:v>
                </c:pt>
                <c:pt idx="11">
                  <c:v>17.38321235808673</c:v>
                </c:pt>
                <c:pt idx="12">
                  <c:v>17.429274520324903</c:v>
                </c:pt>
                <c:pt idx="13">
                  <c:v>17.906976847072706</c:v>
                </c:pt>
                <c:pt idx="14">
                  <c:v>17.837112226696824</c:v>
                </c:pt>
                <c:pt idx="15">
                  <c:v>17.325450185785151</c:v>
                </c:pt>
                <c:pt idx="16">
                  <c:v>2.7237189901207461</c:v>
                </c:pt>
                <c:pt idx="17">
                  <c:v>8.9052719940144893</c:v>
                </c:pt>
              </c:numCache>
            </c:numRef>
          </c:val>
          <c:smooth val="0"/>
          <c:extLst>
            <c:ext xmlns:c16="http://schemas.microsoft.com/office/drawing/2014/chart" uri="{C3380CC4-5D6E-409C-BE32-E72D297353CC}">
              <c16:uniqueId val="{00000002-0BA1-4F71-BF39-7DEA3AF53B4A}"/>
            </c:ext>
          </c:extLst>
        </c:ser>
        <c:ser>
          <c:idx val="3"/>
          <c:order val="3"/>
          <c:tx>
            <c:strRef>
              <c:f>'Figs 7, 8, 9'!$A$71</c:f>
              <c:strCache>
                <c:ptCount val="1"/>
                <c:pt idx="0">
                  <c:v>Rail: GB</c:v>
                </c:pt>
              </c:strCache>
            </c:strRef>
          </c:tx>
          <c:spPr>
            <a:ln w="38100">
              <a:solidFill>
                <a:srgbClr val="3366FF"/>
              </a:solidFill>
              <a:prstDash val="sysDash"/>
            </a:ln>
          </c:spPr>
          <c:marker>
            <c:symbol val="none"/>
          </c:marker>
          <c:cat>
            <c:numRef>
              <c:f>'Figs 7, 8, 9'!$D$67:$V$67</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9'!$D$71:$V$71</c:f>
              <c:numCache>
                <c:formatCode>General_)</c:formatCode>
                <c:ptCount val="19"/>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20.507354488253622</c:v>
                </c:pt>
                <c:pt idx="9">
                  <c:v>21.398861829905417</c:v>
                </c:pt>
                <c:pt idx="10">
                  <c:v>22.190632984562786</c:v>
                </c:pt>
                <c:pt idx="11">
                  <c:v>23.139641520883554</c:v>
                </c:pt>
                <c:pt idx="12">
                  <c:v>23.04071426331797</c:v>
                </c:pt>
                <c:pt idx="13">
                  <c:v>23.001619385690017</c:v>
                </c:pt>
                <c:pt idx="14">
                  <c:v>23.546211585730617</c:v>
                </c:pt>
                <c:pt idx="15">
                  <c:v>23.17299286290309</c:v>
                </c:pt>
                <c:pt idx="16">
                  <c:v>5.2772291061766836</c:v>
                </c:pt>
                <c:pt idx="17">
                  <c:v>13.737530194906972</c:v>
                </c:pt>
              </c:numCache>
            </c:numRef>
          </c:val>
          <c:smooth val="0"/>
          <c:extLst>
            <c:ext xmlns:c16="http://schemas.microsoft.com/office/drawing/2014/chart" uri="{C3380CC4-5D6E-409C-BE32-E72D297353CC}">
              <c16:uniqueId val="{00000003-0BA1-4F71-BF39-7DEA3AF53B4A}"/>
            </c:ext>
          </c:extLst>
        </c:ser>
        <c:dLbls>
          <c:showLegendKey val="0"/>
          <c:showVal val="0"/>
          <c:showCatName val="0"/>
          <c:showSerName val="0"/>
          <c:showPercent val="0"/>
          <c:showBubbleSize val="0"/>
        </c:dLbls>
        <c:smooth val="0"/>
        <c:axId val="361879808"/>
        <c:axId val="361885696"/>
      </c:lineChart>
      <c:catAx>
        <c:axId val="3618798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075" b="0" i="0" u="none" strike="noStrike" baseline="0">
                <a:solidFill>
                  <a:srgbClr val="000000"/>
                </a:solidFill>
                <a:latin typeface="Arial"/>
                <a:ea typeface="Arial"/>
                <a:cs typeface="Arial"/>
              </a:defRPr>
            </a:pPr>
            <a:endParaRPr lang="en-US"/>
          </a:p>
        </c:txPr>
        <c:crossAx val="361885696"/>
        <c:crosses val="autoZero"/>
        <c:auto val="1"/>
        <c:lblAlgn val="ctr"/>
        <c:lblOffset val="100"/>
        <c:tickLblSkip val="1"/>
        <c:tickMarkSkip val="1"/>
        <c:noMultiLvlLbl val="0"/>
      </c:catAx>
      <c:valAx>
        <c:axId val="361885696"/>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361879808"/>
        <c:crosses val="autoZero"/>
        <c:crossBetween val="midCat"/>
      </c:valAx>
      <c:spPr>
        <a:solidFill>
          <a:srgbClr val="FFFFFF"/>
        </a:solidFill>
        <a:ln w="12700">
          <a:solidFill>
            <a:srgbClr val="E3E3E3"/>
          </a:solidFill>
          <a:prstDash val="solid"/>
        </a:ln>
      </c:spPr>
    </c:plotArea>
    <c:legend>
      <c:legendPos val="b"/>
      <c:layout>
        <c:manualLayout>
          <c:xMode val="edge"/>
          <c:yMode val="edge"/>
          <c:x val="6.1193968401008693E-2"/>
          <c:y val="0.87016574585635365"/>
          <c:w val="0.84029910967011479"/>
          <c:h val="8.8397790055248615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78947880110547E-2"/>
          <c:y val="4.9861563286610663E-2"/>
          <c:w val="0.88410168156058577"/>
          <c:h val="0.73407301505287914"/>
        </c:manualLayout>
      </c:layout>
      <c:lineChart>
        <c:grouping val="standard"/>
        <c:varyColors val="0"/>
        <c:ser>
          <c:idx val="0"/>
          <c:order val="0"/>
          <c:tx>
            <c:strRef>
              <c:f>'Figs 7, 8, 9'!$A$79</c:f>
              <c:strCache>
                <c:ptCount val="1"/>
                <c:pt idx="0">
                  <c:v>Rail: Scot</c:v>
                </c:pt>
              </c:strCache>
            </c:strRef>
          </c:tx>
          <c:spPr>
            <a:ln w="38100">
              <a:solidFill>
                <a:srgbClr val="339966"/>
              </a:solidFill>
              <a:prstDash val="lgDashDot"/>
            </a:ln>
          </c:spPr>
          <c:marker>
            <c:symbol val="square"/>
            <c:size val="7"/>
            <c:spPr>
              <a:solidFill>
                <a:srgbClr val="339933"/>
              </a:solidFill>
              <a:ln>
                <a:solidFill>
                  <a:srgbClr val="339933"/>
                </a:solidFill>
                <a:prstDash val="solid"/>
              </a:ln>
            </c:spPr>
          </c:marker>
          <c:cat>
            <c:numRef>
              <c:f>'Figs 7, 8, 9'!$D$78:$V$78</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9'!$D$79:$V$79</c:f>
              <c:numCache>
                <c:formatCode>General_)</c:formatCode>
                <c:ptCount val="19"/>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16.138231707317075</c:v>
                </c:pt>
                <c:pt idx="9">
                  <c:v>16.273438819753366</c:v>
                </c:pt>
                <c:pt idx="10">
                  <c:v>17.147879422544694</c:v>
                </c:pt>
                <c:pt idx="11">
                  <c:v>17.38321235808673</c:v>
                </c:pt>
                <c:pt idx="12">
                  <c:v>17.429274520324903</c:v>
                </c:pt>
                <c:pt idx="13">
                  <c:v>17.906976847072706</c:v>
                </c:pt>
                <c:pt idx="14">
                  <c:v>17.837112226696824</c:v>
                </c:pt>
                <c:pt idx="15">
                  <c:v>17.325450185785151</c:v>
                </c:pt>
                <c:pt idx="16">
                  <c:v>2.7237189901207461</c:v>
                </c:pt>
                <c:pt idx="17">
                  <c:v>8.9052719940144893</c:v>
                </c:pt>
              </c:numCache>
            </c:numRef>
          </c:val>
          <c:smooth val="0"/>
          <c:extLst>
            <c:ext xmlns:c16="http://schemas.microsoft.com/office/drawing/2014/chart" uri="{C3380CC4-5D6E-409C-BE32-E72D297353CC}">
              <c16:uniqueId val="{00000000-4A2F-40BA-AB21-127538EDB5E3}"/>
            </c:ext>
          </c:extLst>
        </c:ser>
        <c:ser>
          <c:idx val="1"/>
          <c:order val="1"/>
          <c:tx>
            <c:strRef>
              <c:f>'Figs 7, 8, 9'!$A$80</c:f>
              <c:strCache>
                <c:ptCount val="1"/>
                <c:pt idx="0">
                  <c:v>Rail: GB</c:v>
                </c:pt>
              </c:strCache>
            </c:strRef>
          </c:tx>
          <c:spPr>
            <a:ln w="38100">
              <a:solidFill>
                <a:srgbClr val="0000FF"/>
              </a:solidFill>
              <a:prstDash val="sysDash"/>
            </a:ln>
          </c:spPr>
          <c:marker>
            <c:symbol val="none"/>
          </c:marker>
          <c:cat>
            <c:numRef>
              <c:f>'Figs 7, 8, 9'!$D$78:$V$78</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9'!$D$80:$V$80</c:f>
              <c:numCache>
                <c:formatCode>General_)</c:formatCode>
                <c:ptCount val="19"/>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20.507354488253622</c:v>
                </c:pt>
                <c:pt idx="9">
                  <c:v>21.398861829905417</c:v>
                </c:pt>
                <c:pt idx="10">
                  <c:v>22.190632984562786</c:v>
                </c:pt>
                <c:pt idx="11">
                  <c:v>23.139641520883554</c:v>
                </c:pt>
                <c:pt idx="12">
                  <c:v>23.04071426331797</c:v>
                </c:pt>
                <c:pt idx="13">
                  <c:v>23.001619385690017</c:v>
                </c:pt>
                <c:pt idx="14">
                  <c:v>23.546211585730617</c:v>
                </c:pt>
                <c:pt idx="15">
                  <c:v>23.17299286290309</c:v>
                </c:pt>
                <c:pt idx="16">
                  <c:v>5.2772291061766836</c:v>
                </c:pt>
                <c:pt idx="17">
                  <c:v>13.737530194906972</c:v>
                </c:pt>
              </c:numCache>
            </c:numRef>
          </c:val>
          <c:smooth val="0"/>
          <c:extLst>
            <c:ext xmlns:c16="http://schemas.microsoft.com/office/drawing/2014/chart" uri="{C3380CC4-5D6E-409C-BE32-E72D297353CC}">
              <c16:uniqueId val="{00000001-4A2F-40BA-AB21-127538EDB5E3}"/>
            </c:ext>
          </c:extLst>
        </c:ser>
        <c:ser>
          <c:idx val="2"/>
          <c:order val="2"/>
          <c:tx>
            <c:strRef>
              <c:f>'Figs 7, 8, 9'!$A$81</c:f>
              <c:strCache>
                <c:ptCount val="1"/>
                <c:pt idx="0">
                  <c:v>Air: Scot</c:v>
                </c:pt>
              </c:strCache>
            </c:strRef>
          </c:tx>
          <c:spPr>
            <a:ln w="38100">
              <a:solidFill>
                <a:srgbClr val="FF0000"/>
              </a:solidFill>
              <a:prstDash val="solid"/>
            </a:ln>
          </c:spPr>
          <c:marker>
            <c:symbol val="triangle"/>
            <c:size val="7"/>
            <c:spPr>
              <a:solidFill>
                <a:srgbClr val="FF0000"/>
              </a:solidFill>
              <a:ln>
                <a:solidFill>
                  <a:srgbClr val="FF0000"/>
                </a:solidFill>
                <a:prstDash val="solid"/>
              </a:ln>
            </c:spPr>
          </c:marker>
          <c:cat>
            <c:numRef>
              <c:f>'Figs 7, 8, 9'!$D$78:$V$78</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9'!$D$81:$V$81</c:f>
              <c:numCache>
                <c:formatCode>General_)</c:formatCode>
                <c:ptCount val="19"/>
                <c:pt idx="0">
                  <c:v>4.4361556163090299</c:v>
                </c:pt>
                <c:pt idx="1">
                  <c:v>4.6564285155179839</c:v>
                </c:pt>
                <c:pt idx="2">
                  <c:v>4.7606590559311135</c:v>
                </c:pt>
                <c:pt idx="3">
                  <c:v>4.861191295938105</c:v>
                </c:pt>
                <c:pt idx="4">
                  <c:v>4.6797284206884626</c:v>
                </c:pt>
                <c:pt idx="5">
                  <c:v>4.2992029664175533</c:v>
                </c:pt>
                <c:pt idx="6">
                  <c:v>3.972673026490821</c:v>
                </c:pt>
                <c:pt idx="7">
                  <c:v>4.1632860997377312</c:v>
                </c:pt>
                <c:pt idx="8">
                  <c:v>4.1792758205359828</c:v>
                </c:pt>
                <c:pt idx="9">
                  <c:v>4.3641721568406631</c:v>
                </c:pt>
                <c:pt idx="10">
                  <c:v>4.5022065973520835</c:v>
                </c:pt>
                <c:pt idx="11">
                  <c:v>4.7476270240089331</c:v>
                </c:pt>
                <c:pt idx="12">
                  <c:v>4.9814050733620734</c:v>
                </c:pt>
                <c:pt idx="13">
                  <c:v>5.314665978469252</c:v>
                </c:pt>
                <c:pt idx="14">
                  <c:v>5.4143910556996007</c:v>
                </c:pt>
                <c:pt idx="15">
                  <c:v>5.2856332253399962</c:v>
                </c:pt>
                <c:pt idx="16">
                  <c:v>1.2877789974387119</c:v>
                </c:pt>
                <c:pt idx="17">
                  <c:v>1.2773955729119144</c:v>
                </c:pt>
                <c:pt idx="18">
                  <c:v>3.9183196773663753</c:v>
                </c:pt>
              </c:numCache>
            </c:numRef>
          </c:val>
          <c:smooth val="0"/>
          <c:extLst>
            <c:ext xmlns:c16="http://schemas.microsoft.com/office/drawing/2014/chart" uri="{C3380CC4-5D6E-409C-BE32-E72D297353CC}">
              <c16:uniqueId val="{00000002-4A2F-40BA-AB21-127538EDB5E3}"/>
            </c:ext>
          </c:extLst>
        </c:ser>
        <c:ser>
          <c:idx val="3"/>
          <c:order val="3"/>
          <c:tx>
            <c:strRef>
              <c:f>'Figs 7, 8, 9'!$A$82</c:f>
              <c:strCache>
                <c:ptCount val="1"/>
                <c:pt idx="0">
                  <c:v>Air: UK</c:v>
                </c:pt>
              </c:strCache>
            </c:strRef>
          </c:tx>
          <c:spPr>
            <a:ln w="38100">
              <a:solidFill>
                <a:srgbClr val="800000"/>
              </a:solidFill>
              <a:prstDash val="solid"/>
            </a:ln>
          </c:spPr>
          <c:marker>
            <c:symbol val="none"/>
          </c:marker>
          <c:cat>
            <c:numRef>
              <c:f>'Figs 7, 8, 9'!$D$78:$V$78</c:f>
              <c:numCache>
                <c:formatCode>General_)</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'Figs 7, 8, 9'!$D$82:$V$82</c:f>
              <c:numCache>
                <c:formatCode>General_)</c:formatCode>
                <c:ptCount val="19"/>
                <c:pt idx="0">
                  <c:v>3.5979764860143297</c:v>
                </c:pt>
                <c:pt idx="1">
                  <c:v>3.7775968315308712</c:v>
                </c:pt>
                <c:pt idx="2">
                  <c:v>3.8666832316606685</c:v>
                </c:pt>
                <c:pt idx="3">
                  <c:v>3.9257278424372846</c:v>
                </c:pt>
                <c:pt idx="4">
                  <c:v>3.8075968577265069</c:v>
                </c:pt>
                <c:pt idx="5">
                  <c:v>3.4972220743667179</c:v>
                </c:pt>
                <c:pt idx="6">
                  <c:v>3.35079346449402</c:v>
                </c:pt>
                <c:pt idx="7">
                  <c:v>3.4605114201760934</c:v>
                </c:pt>
                <c:pt idx="8">
                  <c:v>3.4601388147843273</c:v>
                </c:pt>
                <c:pt idx="9">
                  <c:v>3.5604762101015304</c:v>
                </c:pt>
                <c:pt idx="10">
                  <c:v>3.6882624067538257</c:v>
                </c:pt>
                <c:pt idx="11">
                  <c:v>3.860071843918865</c:v>
                </c:pt>
                <c:pt idx="12">
                  <c:v>4.0861064981317057</c:v>
                </c:pt>
                <c:pt idx="13">
                  <c:v>4.3067728459875569</c:v>
                </c:pt>
                <c:pt idx="14">
                  <c:v>4.396595045875288</c:v>
                </c:pt>
                <c:pt idx="15">
                  <c:v>4.4415492944146271</c:v>
                </c:pt>
                <c:pt idx="16">
                  <c:v>1.0984592203536387</c:v>
                </c:pt>
                <c:pt idx="17">
                  <c:v>0.96122420932997144</c:v>
                </c:pt>
                <c:pt idx="18">
                  <c:v>3.2793616348199559</c:v>
                </c:pt>
              </c:numCache>
            </c:numRef>
          </c:val>
          <c:smooth val="0"/>
          <c:extLst>
            <c:ext xmlns:c16="http://schemas.microsoft.com/office/drawing/2014/chart" uri="{C3380CC4-5D6E-409C-BE32-E72D297353CC}">
              <c16:uniqueId val="{00000003-4A2F-40BA-AB21-127538EDB5E3}"/>
            </c:ext>
          </c:extLst>
        </c:ser>
        <c:dLbls>
          <c:showLegendKey val="0"/>
          <c:showVal val="0"/>
          <c:showCatName val="0"/>
          <c:showSerName val="0"/>
          <c:showPercent val="0"/>
          <c:showBubbleSize val="0"/>
        </c:dLbls>
        <c:marker val="1"/>
        <c:smooth val="0"/>
        <c:axId val="361928192"/>
        <c:axId val="361929728"/>
      </c:lineChart>
      <c:catAx>
        <c:axId val="361928192"/>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1929728"/>
        <c:crosses val="autoZero"/>
        <c:auto val="1"/>
        <c:lblAlgn val="ctr"/>
        <c:lblOffset val="100"/>
        <c:tickLblSkip val="1"/>
        <c:tickMarkSkip val="1"/>
        <c:noMultiLvlLbl val="0"/>
      </c:catAx>
      <c:valAx>
        <c:axId val="361929728"/>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928192"/>
        <c:crosses val="autoZero"/>
        <c:crossBetween val="midCat"/>
      </c:valAx>
      <c:spPr>
        <a:solidFill>
          <a:srgbClr val="FFFFFF"/>
        </a:solidFill>
        <a:ln w="12700">
          <a:solidFill>
            <a:srgbClr val="E3E3E3"/>
          </a:solidFill>
          <a:prstDash val="solid"/>
        </a:ln>
      </c:spPr>
    </c:plotArea>
    <c:legend>
      <c:legendPos val="b"/>
      <c:layout>
        <c:manualLayout>
          <c:xMode val="edge"/>
          <c:yMode val="edge"/>
          <c:x val="6.0921244493561115E-2"/>
          <c:y val="0.92520891952217876"/>
          <c:w val="0.86181332596583327"/>
          <c:h val="6.6481994459833826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304800</xdr:colOff>
      <xdr:row>3</xdr:row>
      <xdr:rowOff>19050</xdr:rowOff>
    </xdr:from>
    <xdr:to>
      <xdr:col>15</xdr:col>
      <xdr:colOff>628650</xdr:colOff>
      <xdr:row>42</xdr:row>
      <xdr:rowOff>57150</xdr:rowOff>
    </xdr:to>
    <xdr:graphicFrame macro="">
      <xdr:nvGraphicFramePr>
        <xdr:cNvPr id="6905" name="Chart 1">
          <a:extLst>
            <a:ext uri="{FF2B5EF4-FFF2-40B4-BE49-F238E27FC236}">
              <a16:creationId xmlns:a16="http://schemas.microsoft.com/office/drawing/2014/main" id="{00000000-0008-0000-0F00-0000F9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46</xdr:row>
      <xdr:rowOff>133350</xdr:rowOff>
    </xdr:from>
    <xdr:to>
      <xdr:col>15</xdr:col>
      <xdr:colOff>571500</xdr:colOff>
      <xdr:row>88</xdr:row>
      <xdr:rowOff>38100</xdr:rowOff>
    </xdr:to>
    <xdr:graphicFrame macro="">
      <xdr:nvGraphicFramePr>
        <xdr:cNvPr id="6906" name="Chart 2">
          <a:extLst>
            <a:ext uri="{FF2B5EF4-FFF2-40B4-BE49-F238E27FC236}">
              <a16:creationId xmlns:a16="http://schemas.microsoft.com/office/drawing/2014/main" id="{00000000-0008-0000-0F00-0000FA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65138</xdr:colOff>
      <xdr:row>1</xdr:row>
      <xdr:rowOff>19050</xdr:rowOff>
    </xdr:from>
    <xdr:to>
      <xdr:col>17</xdr:col>
      <xdr:colOff>51004</xdr:colOff>
      <xdr:row>41</xdr:row>
      <xdr:rowOff>171450</xdr:rowOff>
    </xdr:to>
    <xdr:graphicFrame macro="">
      <xdr:nvGraphicFramePr>
        <xdr:cNvPr id="7929" name="Chart 1">
          <a:extLst>
            <a:ext uri="{FF2B5EF4-FFF2-40B4-BE49-F238E27FC236}">
              <a16:creationId xmlns:a16="http://schemas.microsoft.com/office/drawing/2014/main" id="{00000000-0008-0000-1000-0000F9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17</xdr:col>
      <xdr:colOff>19050</xdr:colOff>
      <xdr:row>79</xdr:row>
      <xdr:rowOff>171450</xdr:rowOff>
    </xdr:to>
    <xdr:graphicFrame macro="">
      <xdr:nvGraphicFramePr>
        <xdr:cNvPr id="7930" name="Chart 2">
          <a:extLst>
            <a:ext uri="{FF2B5EF4-FFF2-40B4-BE49-F238E27FC236}">
              <a16:creationId xmlns:a16="http://schemas.microsoft.com/office/drawing/2014/main" id="{00000000-0008-0000-1000-0000FA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95250</xdr:rowOff>
    </xdr:from>
    <xdr:to>
      <xdr:col>18</xdr:col>
      <xdr:colOff>228600</xdr:colOff>
      <xdr:row>48</xdr:row>
      <xdr:rowOff>171450</xdr:rowOff>
    </xdr:to>
    <xdr:graphicFrame macro="">
      <xdr:nvGraphicFramePr>
        <xdr:cNvPr id="8953" name="Chart 1">
          <a:extLst>
            <a:ext uri="{FF2B5EF4-FFF2-40B4-BE49-F238E27FC236}">
              <a16:creationId xmlns:a16="http://schemas.microsoft.com/office/drawing/2014/main" id="{00000000-0008-0000-1100-0000F9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58</xdr:row>
      <xdr:rowOff>57150</xdr:rowOff>
    </xdr:from>
    <xdr:to>
      <xdr:col>18</xdr:col>
      <xdr:colOff>209550</xdr:colOff>
      <xdr:row>101</xdr:row>
      <xdr:rowOff>76200</xdr:rowOff>
    </xdr:to>
    <xdr:graphicFrame macro="">
      <xdr:nvGraphicFramePr>
        <xdr:cNvPr id="8954" name="Chart 2">
          <a:extLst>
            <a:ext uri="{FF2B5EF4-FFF2-40B4-BE49-F238E27FC236}">
              <a16:creationId xmlns:a16="http://schemas.microsoft.com/office/drawing/2014/main" id="{00000000-0008-0000-1100-0000FA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352425</xdr:colOff>
      <xdr:row>17</xdr:row>
      <xdr:rowOff>142875</xdr:rowOff>
    </xdr:to>
    <xdr:graphicFrame macro="">
      <xdr:nvGraphicFramePr>
        <xdr:cNvPr id="4058229" name="Chart 1">
          <a:extLst>
            <a:ext uri="{FF2B5EF4-FFF2-40B4-BE49-F238E27FC236}">
              <a16:creationId xmlns:a16="http://schemas.microsoft.com/office/drawing/2014/main" id="{00000000-0008-0000-1200-000075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104775</xdr:rowOff>
    </xdr:from>
    <xdr:to>
      <xdr:col>6</xdr:col>
      <xdr:colOff>381000</xdr:colOff>
      <xdr:row>37</xdr:row>
      <xdr:rowOff>180975</xdr:rowOff>
    </xdr:to>
    <xdr:graphicFrame macro="">
      <xdr:nvGraphicFramePr>
        <xdr:cNvPr id="4058230" name="Chart 2">
          <a:extLst>
            <a:ext uri="{FF2B5EF4-FFF2-40B4-BE49-F238E27FC236}">
              <a16:creationId xmlns:a16="http://schemas.microsoft.com/office/drawing/2014/main" id="{00000000-0008-0000-1200-000076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28575</xdr:rowOff>
    </xdr:from>
    <xdr:to>
      <xdr:col>6</xdr:col>
      <xdr:colOff>409575</xdr:colOff>
      <xdr:row>56</xdr:row>
      <xdr:rowOff>180975</xdr:rowOff>
    </xdr:to>
    <xdr:graphicFrame macro="">
      <xdr:nvGraphicFramePr>
        <xdr:cNvPr id="4058231" name="Chart 3">
          <a:extLst>
            <a:ext uri="{FF2B5EF4-FFF2-40B4-BE49-F238E27FC236}">
              <a16:creationId xmlns:a16="http://schemas.microsoft.com/office/drawing/2014/main" id="{00000000-0008-0000-1200-000077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171450</xdr:rowOff>
    </xdr:from>
    <xdr:to>
      <xdr:col>18</xdr:col>
      <xdr:colOff>2266950</xdr:colOff>
      <xdr:row>31</xdr:row>
      <xdr:rowOff>9525</xdr:rowOff>
    </xdr:to>
    <xdr:graphicFrame macro="">
      <xdr:nvGraphicFramePr>
        <xdr:cNvPr id="11001" name="Chart 1">
          <a:extLst>
            <a:ext uri="{FF2B5EF4-FFF2-40B4-BE49-F238E27FC236}">
              <a16:creationId xmlns:a16="http://schemas.microsoft.com/office/drawing/2014/main" id="{00000000-0008-0000-1300-0000F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18</xdr:col>
      <xdr:colOff>2381250</xdr:colOff>
      <xdr:row>63</xdr:row>
      <xdr:rowOff>1181100</xdr:rowOff>
    </xdr:to>
    <xdr:graphicFrame macro="">
      <xdr:nvGraphicFramePr>
        <xdr:cNvPr id="11002" name="Chart 2">
          <a:extLst>
            <a:ext uri="{FF2B5EF4-FFF2-40B4-BE49-F238E27FC236}">
              <a16:creationId xmlns:a16="http://schemas.microsoft.com/office/drawing/2014/main" id="{00000000-0008-0000-1300-0000F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300789</xdr:colOff>
      <xdr:row>50</xdr:row>
      <xdr:rowOff>83553</xdr:rowOff>
    </xdr:from>
    <xdr:to>
      <xdr:col>15</xdr:col>
      <xdr:colOff>300789</xdr:colOff>
      <xdr:row>52</xdr:row>
      <xdr:rowOff>200526</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12014868" y="18381579"/>
          <a:ext cx="0" cy="551447"/>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228600</xdr:colOff>
      <xdr:row>2</xdr:row>
      <xdr:rowOff>0</xdr:rowOff>
    </xdr:from>
    <xdr:to>
      <xdr:col>10</xdr:col>
      <xdr:colOff>533400</xdr:colOff>
      <xdr:row>16</xdr:row>
      <xdr:rowOff>76200</xdr:rowOff>
    </xdr:to>
    <xdr:graphicFrame macro="">
      <xdr:nvGraphicFramePr>
        <xdr:cNvPr id="2" name="Chart 1">
          <a:extLst>
            <a:ext uri="{FF2B5EF4-FFF2-40B4-BE49-F238E27FC236}">
              <a16:creationId xmlns:a16="http://schemas.microsoft.com/office/drawing/2014/main" id="{15B97201-12F0-4525-8F5D-13FA4F476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summary%20Jun%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Figs1,2"/>
      <sheetName val="Figs3,4"/>
      <sheetName val="Figs5,6"/>
      <sheetName val="Figs7,8"/>
      <sheetName val="Figs 9, 10, 11"/>
      <sheetName val="cross"/>
      <sheetName val="Tsumm1"/>
      <sheetName val="Tsumm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V49" totalsRowShown="0" headerRowDxfId="161">
  <autoFilter ref="A4:V4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000-000001000000}" name="Type of transport" dataDxfId="160"/>
    <tableColumn id="2" xr3:uid="{00000000-0010-0000-0000-000002000000}" name="2002 " dataDxfId="159"/>
    <tableColumn id="3" xr3:uid="{00000000-0010-0000-0000-000003000000}" name="2003 " dataDxfId="158"/>
    <tableColumn id="4" xr3:uid="{00000000-0010-0000-0000-000004000000}" name="2004 " dataDxfId="157"/>
    <tableColumn id="5" xr3:uid="{00000000-0010-0000-0000-000005000000}" name="2005 " dataDxfId="156"/>
    <tableColumn id="6" xr3:uid="{00000000-0010-0000-0000-000006000000}" name="2006 " dataDxfId="155"/>
    <tableColumn id="7" xr3:uid="{00000000-0010-0000-0000-000007000000}" name="2007 " dataDxfId="154"/>
    <tableColumn id="8" xr3:uid="{00000000-0010-0000-0000-000008000000}" name="2008 " dataDxfId="153"/>
    <tableColumn id="9" xr3:uid="{00000000-0010-0000-0000-000009000000}" name="2009 " dataDxfId="152"/>
    <tableColumn id="10" xr3:uid="{00000000-0010-0000-0000-00000A000000}" name="2010 " dataDxfId="151"/>
    <tableColumn id="11" xr3:uid="{00000000-0010-0000-0000-00000B000000}" name="2011 " dataDxfId="150"/>
    <tableColumn id="12" xr3:uid="{00000000-0010-0000-0000-00000C000000}" name="2012 " dataDxfId="149"/>
    <tableColumn id="13" xr3:uid="{00000000-0010-0000-0000-00000D000000}" name="2013 " dataDxfId="148"/>
    <tableColumn id="14" xr3:uid="{00000000-0010-0000-0000-00000E000000}" name="2014 "/>
    <tableColumn id="15" xr3:uid="{00000000-0010-0000-0000-00000F000000}" name="2015 "/>
    <tableColumn id="16" xr3:uid="{00000000-0010-0000-0000-000010000000}" name="2016 "/>
    <tableColumn id="17" xr3:uid="{00000000-0010-0000-0000-000011000000}" name="2017 "/>
    <tableColumn id="18" xr3:uid="{00000000-0010-0000-0000-000012000000}" name="2018 "/>
    <tableColumn id="19" xr3:uid="{00000000-0010-0000-0000-000013000000}" name="2019 "/>
    <tableColumn id="20" xr3:uid="{00000000-0010-0000-0000-000014000000}" name="2020 [Note 52]"/>
    <tableColumn id="21" xr3:uid="{00000000-0010-0000-0000-000015000000}" name="2021 [Note 52]" dataDxfId="147"/>
    <tableColumn id="22" xr3:uid="{C9F24243-B690-4194-9FB6-99CDD1B76259}" name="2022 [Note 52]" dataDxfId="146" dataCellStyle="Normal_Chapter_Summary"/>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M48" totalsRowShown="0" headerRowDxfId="145" dataDxfId="144">
  <autoFilter ref="A3:M4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Type of transport" dataDxfId="143"/>
    <tableColumn id="3" xr3:uid="{00000000-0010-0000-0100-000003000000}" name="2011 " dataDxfId="142">
      <calculatedColumnFormula>IF(ISERR('S1 Numbers'!K7/'S1 Numbers'!$J7*100),"..",IF(('S1 Numbers'!K7/'S1 Numbers'!$J7*100)=0,"..",('S1 Numbers'!K7/'S1 Numbers'!$J7)*100))</calculatedColumnFormula>
    </tableColumn>
    <tableColumn id="4" xr3:uid="{00000000-0010-0000-0100-000004000000}" name="2012 " dataDxfId="141">
      <calculatedColumnFormula>IF(ISERR('S1 Numbers'!L7/'S1 Numbers'!$J7*100),"..",IF(('S1 Numbers'!L7/'S1 Numbers'!$J7*100)=0,"..",('S1 Numbers'!L7/'S1 Numbers'!$J7)*100))</calculatedColumnFormula>
    </tableColumn>
    <tableColumn id="5" xr3:uid="{00000000-0010-0000-0100-000005000000}" name="2013 " dataDxfId="140">
      <calculatedColumnFormula>IF(ISERR('S1 Numbers'!M7/'S1 Numbers'!$J7*100),"..",IF(('S1 Numbers'!M7/'S1 Numbers'!$J7*100)=0,"..",('S1 Numbers'!M7/'S1 Numbers'!$J7)*100))</calculatedColumnFormula>
    </tableColumn>
    <tableColumn id="6" xr3:uid="{00000000-0010-0000-0100-000006000000}" name="2014 " dataDxfId="139">
      <calculatedColumnFormula>IF(ISERR('S1 Numbers'!N7/'S1 Numbers'!$J7*100),"..",IF(('S1 Numbers'!N7/'S1 Numbers'!$J7*100)=0,"..",('S1 Numbers'!N7/'S1 Numbers'!$J7)*100))</calculatedColumnFormula>
    </tableColumn>
    <tableColumn id="7" xr3:uid="{00000000-0010-0000-0100-000007000000}" name="2015 " dataDxfId="138">
      <calculatedColumnFormula>IF(ISERR('S1 Numbers'!O7/'S1 Numbers'!$J7*100),"..",IF(('S1 Numbers'!O7/'S1 Numbers'!$J7*100)=0,"..",('S1 Numbers'!O7/'S1 Numbers'!$J7)*100))</calculatedColumnFormula>
    </tableColumn>
    <tableColumn id="8" xr3:uid="{00000000-0010-0000-0100-000008000000}" name="2016 " dataDxfId="137">
      <calculatedColumnFormula>IF(ISERR('S1 Numbers'!P7/'S1 Numbers'!$J7*100),"..",IF(('S1 Numbers'!P7/'S1 Numbers'!$J7*100)=0,"..",('S1 Numbers'!P7/'S1 Numbers'!$J7)*100))</calculatedColumnFormula>
    </tableColumn>
    <tableColumn id="9" xr3:uid="{00000000-0010-0000-0100-000009000000}" name="2017 " dataDxfId="136">
      <calculatedColumnFormula>IF(ISERR('S1 Numbers'!Q7/'S1 Numbers'!$J7*100),"..",IF(('S1 Numbers'!Q7/'S1 Numbers'!$J7*100)=0,"..",('S1 Numbers'!Q7/'S1 Numbers'!$J7)*100))</calculatedColumnFormula>
    </tableColumn>
    <tableColumn id="10" xr3:uid="{00000000-0010-0000-0100-00000A000000}" name="2018 " dataDxfId="135">
      <calculatedColumnFormula>IF(ISERR('S1 Numbers'!R7/'S1 Numbers'!$J7*100),"..",IF(('S1 Numbers'!R7/'S1 Numbers'!$J7*100)=0,"..",('S1 Numbers'!R7/'S1 Numbers'!$J7)*100))</calculatedColumnFormula>
    </tableColumn>
    <tableColumn id="11" xr3:uid="{00000000-0010-0000-0100-00000B000000}" name="2019 " dataDxfId="134">
      <calculatedColumnFormula>IF(ISERR('S1 Numbers'!S7/'S1 Numbers'!$J7*100),"..",IF(('S1 Numbers'!S7/'S1 Numbers'!$J7*100)=0,"..",('S1 Numbers'!S7/'S1 Numbers'!$J7)*100))</calculatedColumnFormula>
    </tableColumn>
    <tableColumn id="12" xr3:uid="{00000000-0010-0000-0100-00000C000000}" name="2020 [Note 52]" dataDxfId="133">
      <calculatedColumnFormula>IF(ISERR('S1 Numbers'!T7/'S1 Numbers'!$J7*100),"..",IF(('S1 Numbers'!T7/'S1 Numbers'!$J7*100)=0,"..",('S1 Numbers'!T7/'S1 Numbers'!$J7)*100))</calculatedColumnFormula>
    </tableColumn>
    <tableColumn id="13" xr3:uid="{00000000-0010-0000-0100-00000D000000}" name="2021 " dataDxfId="132"/>
    <tableColumn id="14" xr3:uid="{1296C2C9-1705-4084-A07B-989B89A5774F}" name="2022" dataDxfId="131">
      <calculatedColumnFormula>IF(ISERR('S1 Numbers'!V5/'S1 Numbers'!$K5*100),"..",IF(('S1 Numbers'!V5/'S1 Numbers'!$K5*100)=0,"..",('S1 Numbers'!V5/'S1 Numbers'!$K5)*100))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5:Y87" totalsRowShown="0" headerRowDxfId="130" dataDxfId="129">
  <autoFilter ref="A5:Y8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200-000001000000}" name="Type of travel" dataDxfId="128"/>
    <tableColumn id="2" xr3:uid="{00000000-0010-0000-0200-000002000000}" name="1999 " dataDxfId="127"/>
    <tableColumn id="3" xr3:uid="{00000000-0010-0000-0200-000003000000}" name="2000 " dataDxfId="126"/>
    <tableColumn id="4" xr3:uid="{00000000-0010-0000-0200-000004000000}" name="2001 " dataDxfId="125"/>
    <tableColumn id="5" xr3:uid="{00000000-0010-0000-0200-000005000000}" name="2002 " dataDxfId="124"/>
    <tableColumn id="6" xr3:uid="{00000000-0010-0000-0200-000006000000}" name="2003 " dataDxfId="123"/>
    <tableColumn id="7" xr3:uid="{00000000-0010-0000-0200-000007000000}" name="2004 " dataDxfId="122"/>
    <tableColumn id="8" xr3:uid="{00000000-0010-0000-0200-000008000000}" name="2005 " dataDxfId="121"/>
    <tableColumn id="9" xr3:uid="{00000000-0010-0000-0200-000009000000}" name="2006 " dataDxfId="120"/>
    <tableColumn id="10" xr3:uid="{00000000-0010-0000-0200-00000A000000}" name="2007 " dataDxfId="119"/>
    <tableColumn id="11" xr3:uid="{00000000-0010-0000-0200-00000B000000}" name="2008 " dataDxfId="118"/>
    <tableColumn id="12" xr3:uid="{00000000-0010-0000-0200-00000C000000}" name="2009 " dataDxfId="117"/>
    <tableColumn id="13" xr3:uid="{00000000-0010-0000-0200-00000D000000}" name="2010 " dataDxfId="116"/>
    <tableColumn id="14" xr3:uid="{00000000-0010-0000-0200-00000E000000}" name="2011 " dataDxfId="115"/>
    <tableColumn id="15" xr3:uid="{00000000-0010-0000-0200-00000F000000}" name="2012 " dataDxfId="114"/>
    <tableColumn id="16" xr3:uid="{00000000-0010-0000-0200-000010000000}" name="2013 " dataDxfId="113"/>
    <tableColumn id="17" xr3:uid="{00000000-0010-0000-0200-000011000000}" name="2014 " dataDxfId="112"/>
    <tableColumn id="18" xr3:uid="{00000000-0010-0000-0200-000012000000}" name="2015 " dataDxfId="111"/>
    <tableColumn id="19" xr3:uid="{00000000-0010-0000-0200-000013000000}" name="2016 " dataDxfId="110"/>
    <tableColumn id="20" xr3:uid="{00000000-0010-0000-0200-000014000000}" name="2017 " dataDxfId="109"/>
    <tableColumn id="21" xr3:uid="{00000000-0010-0000-0200-000015000000}" name="2018 " dataDxfId="108"/>
    <tableColumn id="22" xr3:uid="{00000000-0010-0000-0200-000016000000}" name="2019 " dataDxfId="107"/>
    <tableColumn id="23" xr3:uid="{00000000-0010-0000-0200-000017000000}" name="2020 [Note 52]" dataDxfId="106"/>
    <tableColumn id="24" xr3:uid="{00000000-0010-0000-0200-000018000000}" name="2021 " dataDxfId="105"/>
    <tableColumn id="25" xr3:uid="{0000A6EE-97EB-4220-962B-5B4EC2DCCA3C}" name="2022" dataDxfId="104"/>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V55" totalsRowShown="0" headerRowDxfId="103" dataDxfId="102">
  <autoFilter ref="A4:V55"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300-000001000000}" name="To/from UK /other countries" dataDxfId="101"/>
    <tableColumn id="2" xr3:uid="{00000000-0010-0000-0300-000002000000}" name="2002 " dataDxfId="100"/>
    <tableColumn id="3" xr3:uid="{00000000-0010-0000-0300-000003000000}" name="2003 "/>
    <tableColumn id="4" xr3:uid="{00000000-0010-0000-0300-000004000000}" name="2004 " dataDxfId="99"/>
    <tableColumn id="5" xr3:uid="{00000000-0010-0000-0300-000005000000}" name="2005 " dataDxfId="98"/>
    <tableColumn id="6" xr3:uid="{00000000-0010-0000-0300-000006000000}" name="2006 "/>
    <tableColumn id="7" xr3:uid="{00000000-0010-0000-0300-000007000000}" name="2007 " dataDxfId="97"/>
    <tableColumn id="8" xr3:uid="{00000000-0010-0000-0300-000008000000}" name="2008 " dataDxfId="96"/>
    <tableColumn id="9" xr3:uid="{00000000-0010-0000-0300-000009000000}" name="2009 " dataDxfId="95"/>
    <tableColumn id="10" xr3:uid="{00000000-0010-0000-0300-00000A000000}" name="2010 " dataDxfId="94"/>
    <tableColumn id="11" xr3:uid="{00000000-0010-0000-0300-00000B000000}" name="2011 " dataDxfId="93"/>
    <tableColumn id="12" xr3:uid="{00000000-0010-0000-0300-00000C000000}" name="2012 " dataDxfId="92"/>
    <tableColumn id="13" xr3:uid="{00000000-0010-0000-0300-00000D000000}" name="2013 " dataDxfId="91"/>
    <tableColumn id="14" xr3:uid="{00000000-0010-0000-0300-00000E000000}" name="2014 " dataDxfId="90"/>
    <tableColumn id="15" xr3:uid="{00000000-0010-0000-0300-00000F000000}" name="2015 " dataDxfId="89"/>
    <tableColumn id="16" xr3:uid="{00000000-0010-0000-0300-000010000000}" name="2016 " dataDxfId="88"/>
    <tableColumn id="17" xr3:uid="{00000000-0010-0000-0300-000011000000}" name="2017 " dataDxfId="87"/>
    <tableColumn id="18" xr3:uid="{00000000-0010-0000-0300-000012000000}" name="2018 " dataDxfId="86"/>
    <tableColumn id="19" xr3:uid="{00000000-0010-0000-0300-000013000000}" name="2019 " dataDxfId="85"/>
    <tableColumn id="20" xr3:uid="{00000000-0010-0000-0300-000014000000}" name="2020 [Note 52]" dataDxfId="84"/>
    <tableColumn id="21" xr3:uid="{00000000-0010-0000-0300-000015000000}" name="2021 " dataDxfId="83"/>
    <tableColumn id="22" xr3:uid="{1FAEC384-2684-44DE-92A4-E6849EFD89D8}" name="2022" dataDxfId="8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4:AH52" totalsRowShown="0" headerRowDxfId="81" dataDxfId="80">
  <autoFilter ref="A4:AH52"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400-000001000000}" name="Type of transport - Numbers" dataDxfId="79"/>
    <tableColumn id="2" xr3:uid="{00000000-0010-0000-0400-000002000000}" name="1990 " dataDxfId="78"/>
    <tableColumn id="3" xr3:uid="{00000000-0010-0000-0400-000003000000}" name="1991" dataDxfId="77"/>
    <tableColumn id="4" xr3:uid="{00000000-0010-0000-0400-000004000000}" name="1992" dataDxfId="76"/>
    <tableColumn id="5" xr3:uid="{00000000-0010-0000-0400-000005000000}" name="1993 " dataDxfId="75"/>
    <tableColumn id="6" xr3:uid="{00000000-0010-0000-0400-000006000000}" name="1994 " dataDxfId="74"/>
    <tableColumn id="7" xr3:uid="{00000000-0010-0000-0400-000007000000}" name="1995 " dataDxfId="73"/>
    <tableColumn id="8" xr3:uid="{00000000-0010-0000-0400-000008000000}" name="1996 " dataDxfId="72"/>
    <tableColumn id="9" xr3:uid="{00000000-0010-0000-0400-000009000000}" name="1997 " dataDxfId="71"/>
    <tableColumn id="10" xr3:uid="{00000000-0010-0000-0400-00000A000000}" name="1998 " dataDxfId="70"/>
    <tableColumn id="11" xr3:uid="{00000000-0010-0000-0400-00000B000000}" name="1999 " dataDxfId="69"/>
    <tableColumn id="12" xr3:uid="{00000000-0010-0000-0400-00000C000000}" name="2000 " dataDxfId="68"/>
    <tableColumn id="13" xr3:uid="{00000000-0010-0000-0400-00000D000000}" name="2001 " dataDxfId="67"/>
    <tableColumn id="14" xr3:uid="{00000000-0010-0000-0400-00000E000000}" name="2002 " dataDxfId="66"/>
    <tableColumn id="15" xr3:uid="{00000000-0010-0000-0400-00000F000000}" name="2003 " dataDxfId="65"/>
    <tableColumn id="16" xr3:uid="{00000000-0010-0000-0400-000010000000}" name="2004 " dataDxfId="64"/>
    <tableColumn id="17" xr3:uid="{00000000-0010-0000-0400-000011000000}" name="2005 " dataDxfId="63"/>
    <tableColumn id="18" xr3:uid="{00000000-0010-0000-0400-000012000000}" name="2006 " dataDxfId="62"/>
    <tableColumn id="19" xr3:uid="{00000000-0010-0000-0400-000013000000}" name="2007 " dataDxfId="61"/>
    <tableColumn id="20" xr3:uid="{00000000-0010-0000-0400-000014000000}" name="2008 " dataDxfId="60"/>
    <tableColumn id="21" xr3:uid="{00000000-0010-0000-0400-000015000000}" name="2009 " dataDxfId="59"/>
    <tableColumn id="22" xr3:uid="{00000000-0010-0000-0400-000016000000}" name="2010 " dataDxfId="58"/>
    <tableColumn id="23" xr3:uid="{00000000-0010-0000-0400-000017000000}" name="2011 " dataDxfId="57"/>
    <tableColumn id="24" xr3:uid="{00000000-0010-0000-0400-000018000000}" name="2012 " dataDxfId="56"/>
    <tableColumn id="25" xr3:uid="{00000000-0010-0000-0400-000019000000}" name="2013 " dataDxfId="55"/>
    <tableColumn id="26" xr3:uid="{00000000-0010-0000-0400-00001A000000}" name="2014 " dataDxfId="54"/>
    <tableColumn id="27" xr3:uid="{00000000-0010-0000-0400-00001B000000}" name="2015 " dataDxfId="53"/>
    <tableColumn id="28" xr3:uid="{00000000-0010-0000-0400-00001C000000}" name="2016 " dataDxfId="52"/>
    <tableColumn id="29" xr3:uid="{00000000-0010-0000-0400-00001D000000}" name="2017 " dataDxfId="51"/>
    <tableColumn id="30" xr3:uid="{00000000-0010-0000-0400-00001E000000}" name="2018 " dataDxfId="50"/>
    <tableColumn id="31" xr3:uid="{00000000-0010-0000-0400-00001F000000}" name="2019 " dataDxfId="49"/>
    <tableColumn id="32" xr3:uid="{00000000-0010-0000-0400-000020000000}" name="2020 [Note 52]" dataDxfId="48"/>
    <tableColumn id="33" xr3:uid="{00000000-0010-0000-0400-000021000000}" name="2021 " dataDxfId="47"/>
    <tableColumn id="34" xr3:uid="{D7C4EC3D-8C5E-41A8-B619-E2D1F6879A7A}" name="2022" dataDxfId="46"/>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4:M44" totalsRowShown="0" headerRowDxfId="45" dataDxfId="44">
  <autoFilter ref="A4:M4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500-000001000000}" name="Type of transport" dataDxfId="43"/>
    <tableColumn id="3" xr3:uid="{00000000-0010-0000-0500-000003000000}" name="2011 " dataDxfId="42">
      <calculatedColumnFormula>'SGB1'!W5/'SGB1'!$U5*100</calculatedColumnFormula>
    </tableColumn>
    <tableColumn id="4" xr3:uid="{00000000-0010-0000-0500-000004000000}" name="2012 " dataDxfId="41">
      <calculatedColumnFormula>'SGB1'!X5/'SGB1'!$U5*100</calculatedColumnFormula>
    </tableColumn>
    <tableColumn id="5" xr3:uid="{00000000-0010-0000-0500-000005000000}" name="2013 "/>
    <tableColumn id="6" xr3:uid="{00000000-0010-0000-0500-000006000000}" name="2014 "/>
    <tableColumn id="7" xr3:uid="{00000000-0010-0000-0500-000007000000}" name="2015 "/>
    <tableColumn id="8" xr3:uid="{00000000-0010-0000-0500-000008000000}" name="2016 " dataDxfId="40"/>
    <tableColumn id="9" xr3:uid="{00000000-0010-0000-0500-000009000000}" name="2017 " dataDxfId="39"/>
    <tableColumn id="10" xr3:uid="{00000000-0010-0000-0500-00000A000000}" name="2018 " dataDxfId="38"/>
    <tableColumn id="11" xr3:uid="{00000000-0010-0000-0500-00000B000000}" name="2019 " dataDxfId="37"/>
    <tableColumn id="12" xr3:uid="{00000000-0010-0000-0500-00000C000000}" name="2020 [Note 52]" dataDxfId="36"/>
    <tableColumn id="13" xr3:uid="{00000000-0010-0000-0500-00000D000000}" name="2021 " dataDxfId="35"/>
    <tableColumn id="14" xr3:uid="{45ADFE39-DEF7-4179-99C1-125F7B4378EF}" name="2022" dataDxfId="34"/>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V45" totalsRowShown="0" headerRowDxfId="33" dataDxfId="32">
  <autoFilter ref="A5:V4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600-000001000000}" name="Type of transport" dataDxfId="31"/>
    <tableColumn id="2" xr3:uid="{00000000-0010-0000-0600-000002000000}" name="2002" dataDxfId="30"/>
    <tableColumn id="3" xr3:uid="{00000000-0010-0000-0600-000003000000}" name="2003" dataDxfId="29"/>
    <tableColumn id="4" xr3:uid="{00000000-0010-0000-0600-000004000000}" name="2004" dataDxfId="28"/>
    <tableColumn id="5" xr3:uid="{00000000-0010-0000-0600-000005000000}" name="2005" dataDxfId="27"/>
    <tableColumn id="6" xr3:uid="{00000000-0010-0000-0600-000006000000}" name="2006" dataDxfId="26"/>
    <tableColumn id="7" xr3:uid="{00000000-0010-0000-0600-000007000000}" name="2007" dataDxfId="25"/>
    <tableColumn id="8" xr3:uid="{00000000-0010-0000-0600-000008000000}" name="2008" dataDxfId="24"/>
    <tableColumn id="9" xr3:uid="{00000000-0010-0000-0600-000009000000}" name="2009" dataDxfId="23"/>
    <tableColumn id="10" xr3:uid="{00000000-0010-0000-0600-00000A000000}" name="2010" dataDxfId="22"/>
    <tableColumn id="11" xr3:uid="{00000000-0010-0000-0600-00000B000000}" name="2011" dataDxfId="21"/>
    <tableColumn id="12" xr3:uid="{00000000-0010-0000-0600-00000C000000}" name="2012" dataDxfId="20"/>
    <tableColumn id="13" xr3:uid="{00000000-0010-0000-0600-00000D000000}" name="2013" dataDxfId="19"/>
    <tableColumn id="14" xr3:uid="{00000000-0010-0000-0600-00000E000000}" name="2014"/>
    <tableColumn id="15" xr3:uid="{00000000-0010-0000-0600-00000F000000}" name="2015"/>
    <tableColumn id="16" xr3:uid="{00000000-0010-0000-0600-000010000000}" name="2016" dataDxfId="18"/>
    <tableColumn id="17" xr3:uid="{00000000-0010-0000-0600-000011000000}" name="2017" dataDxfId="17"/>
    <tableColumn id="18" xr3:uid="{00000000-0010-0000-0600-000012000000}" name="2018" dataDxfId="16"/>
    <tableColumn id="19" xr3:uid="{00000000-0010-0000-0600-000013000000}" name="2019" dataDxfId="15"/>
    <tableColumn id="20" xr3:uid="{00000000-0010-0000-0600-000014000000}" name="2020 [Note 52]" dataDxfId="14"/>
    <tableColumn id="21" xr3:uid="{00000000-0010-0000-0600-000015000000}" name="2021" dataDxfId="13"/>
    <tableColumn id="22" xr3:uid="{82449B08-291B-4395-9094-200C4094C3F4}" name="2022 " dataDxfId="1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4:M68" totalsRowShown="0" headerRowDxfId="11" dataDxfId="10">
  <autoFilter ref="A4:M68"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700-000001000000}" name="Year" dataDxfId="9"/>
    <tableColumn id="3" xr3:uid="{00000000-0010-0000-0700-000003000000}" name="Car million vehicle kilometres on all roads" dataDxfId="8"/>
    <tableColumn id="4" xr3:uid="{00000000-0010-0000-0700-000004000000}" name="Bus passenger journeys on local services  [Note 48]"/>
    <tableColumn id="5" xr3:uid="{00000000-0010-0000-0700-000005000000}" name="Scotrail  passenger journeys originating in Scotland  [Note 7]" dataDxfId="7"/>
    <tableColumn id="6" xr3:uid="{00000000-0010-0000-0700-000006000000}" name="Air terminal passengers at airports"/>
    <tableColumn id="7" xr3:uid="{00000000-0010-0000-0700-000007000000}" name="Ferry passengers on routes within Scotland and to Northern Ireland and Europe [Note 51]"/>
    <tableColumn id="8" xr3:uid="{00000000-0010-0000-0700-000008000000}" name="Ferry passengers on selected ferry services [Note 50]" dataDxfId="6"/>
    <tableColumn id="9" xr3:uid="{00000000-0010-0000-0700-000009000000}" name="Column2" dataDxfId="5"/>
    <tableColumn id="10" xr3:uid="{00000000-0010-0000-0700-00000A000000}" name="Car" dataDxfId="4">
      <calculatedColumnFormula>B5/B$31*100</calculatedColumnFormula>
    </tableColumn>
    <tableColumn id="11" xr3:uid="{00000000-0010-0000-0700-00000B000000}" name="Bus" dataDxfId="3">
      <calculatedColumnFormula>C5/C$31*100</calculatedColumnFormula>
    </tableColumn>
    <tableColumn id="12" xr3:uid="{00000000-0010-0000-0700-00000C000000}" name="Rail" dataDxfId="2"/>
    <tableColumn id="13" xr3:uid="{00000000-0010-0000-0700-00000D000000}" name="Air" dataDxfId="1">
      <calculatedColumnFormula>E5/E$31*100</calculatedColumnFormula>
    </tableColumn>
    <tableColumn id="14" xr3:uid="{00000000-0010-0000-0700-00000E000000}" name="Ferry on selected services [Note 50]"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statistics/domestic-road-freight-statistics-july-2021-to-june-2022/domestic-road-freight-statistics-methodology-note" TargetMode="External"/><Relationship Id="rId1" Type="http://schemas.openxmlformats.org/officeDocument/2006/relationships/hyperlink" Target="https://www.gov.uk/government/publications/road-traffic-statistics-minor-road-benchmarking"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J28"/>
  <sheetViews>
    <sheetView zoomScale="85" workbookViewId="0">
      <pane xSplit="1" ySplit="2" topLeftCell="O3" activePane="bottomRight" state="frozen"/>
      <selection activeCell="N6" sqref="N6"/>
      <selection pane="topRight" activeCell="N6" sqref="N6"/>
      <selection pane="bottomLeft" activeCell="N6" sqref="N6"/>
      <selection pane="bottomRight" activeCell="AC40" sqref="AC40"/>
    </sheetView>
  </sheetViews>
  <sheetFormatPr defaultColWidth="11.453125" defaultRowHeight="12.5"/>
  <cols>
    <col min="1" max="1" width="11.453125" style="91" customWidth="1"/>
    <col min="2" max="12" width="14.26953125" style="91" hidden="1" customWidth="1"/>
    <col min="13" max="13" width="13.81640625" style="91" hidden="1" customWidth="1"/>
    <col min="14" max="14" width="14.26953125" style="91" hidden="1" customWidth="1"/>
    <col min="15" max="16" width="14.26953125" style="91" bestFit="1" customWidth="1"/>
    <col min="17" max="17" width="11.7265625" style="91" customWidth="1"/>
    <col min="18" max="18" width="12.453125" style="91" customWidth="1"/>
    <col min="19" max="19" width="13.1796875" style="91" customWidth="1"/>
    <col min="20" max="20" width="11.453125" style="91" customWidth="1"/>
    <col min="21" max="28" width="14.26953125" style="91" bestFit="1" customWidth="1"/>
    <col min="29" max="30" width="11.453125" style="91"/>
    <col min="31" max="31" width="11.453125" style="91" customWidth="1"/>
    <col min="32" max="34" width="11.453125" style="91"/>
    <col min="35" max="35" width="12.54296875" style="91" bestFit="1" customWidth="1"/>
    <col min="36" max="16384" width="11.453125" style="91"/>
  </cols>
  <sheetData>
    <row r="1" spans="1:36" ht="13">
      <c r="A1" s="96" t="s">
        <v>266</v>
      </c>
      <c r="B1" s="92"/>
      <c r="C1" s="92"/>
      <c r="D1" s="92"/>
      <c r="E1" s="92"/>
      <c r="F1" s="92"/>
      <c r="G1" s="92"/>
    </row>
    <row r="2" spans="1:36" ht="13">
      <c r="B2" s="93">
        <v>1988</v>
      </c>
      <c r="C2" s="93">
        <v>1989</v>
      </c>
      <c r="D2" s="93">
        <v>1990</v>
      </c>
      <c r="E2" s="93">
        <v>1991</v>
      </c>
      <c r="F2" s="93">
        <v>1992</v>
      </c>
      <c r="G2" s="93">
        <v>1993</v>
      </c>
      <c r="H2" s="93">
        <v>1994</v>
      </c>
      <c r="I2" s="93">
        <v>1995</v>
      </c>
      <c r="J2" s="93">
        <v>1996</v>
      </c>
      <c r="K2" s="93">
        <v>1997</v>
      </c>
      <c r="L2" s="93">
        <v>1998</v>
      </c>
      <c r="M2" s="93">
        <v>1999</v>
      </c>
      <c r="N2" s="94" t="s">
        <v>246</v>
      </c>
      <c r="O2" s="93">
        <v>2001</v>
      </c>
      <c r="P2" s="93">
        <v>2002</v>
      </c>
      <c r="Q2" s="95">
        <v>2003</v>
      </c>
      <c r="R2" s="95">
        <v>2004</v>
      </c>
      <c r="S2" s="95">
        <v>2005</v>
      </c>
      <c r="T2" s="95">
        <v>2006</v>
      </c>
      <c r="U2" s="95">
        <v>2007</v>
      </c>
      <c r="V2" s="96">
        <v>2008</v>
      </c>
      <c r="W2" s="96">
        <v>2009</v>
      </c>
      <c r="X2" s="97">
        <v>2010</v>
      </c>
      <c r="Y2" s="96">
        <v>2011</v>
      </c>
      <c r="Z2" s="97">
        <v>2012</v>
      </c>
      <c r="AA2" s="96">
        <v>2013</v>
      </c>
      <c r="AB2" s="97">
        <v>2014</v>
      </c>
      <c r="AC2" s="96">
        <v>2015</v>
      </c>
      <c r="AD2" s="97">
        <v>2016</v>
      </c>
      <c r="AE2" s="96">
        <v>2017</v>
      </c>
      <c r="AF2" s="97">
        <v>2018</v>
      </c>
      <c r="AG2" s="96">
        <v>2019</v>
      </c>
      <c r="AH2" s="97">
        <v>2020</v>
      </c>
      <c r="AI2" s="97" t="s">
        <v>655</v>
      </c>
      <c r="AJ2" s="96" t="s">
        <v>675</v>
      </c>
    </row>
    <row r="3" spans="1:36" ht="13">
      <c r="A3" s="91" t="s">
        <v>247</v>
      </c>
      <c r="B3" s="98"/>
      <c r="C3" s="98"/>
      <c r="D3" s="98"/>
      <c r="E3" s="293"/>
      <c r="F3" s="293"/>
      <c r="G3" s="293"/>
      <c r="H3" s="293"/>
      <c r="I3" s="293"/>
      <c r="J3" s="293"/>
      <c r="K3" s="293"/>
      <c r="L3" s="293"/>
      <c r="M3" s="293"/>
      <c r="N3" s="294"/>
      <c r="O3" s="293">
        <v>49449746</v>
      </c>
      <c r="P3" s="293">
        <v>49679267</v>
      </c>
      <c r="Q3" s="293">
        <v>49925517</v>
      </c>
      <c r="R3" s="293">
        <v>50194600</v>
      </c>
      <c r="S3" s="293">
        <v>50606034</v>
      </c>
      <c r="T3" s="293">
        <v>50965186</v>
      </c>
      <c r="U3" s="295">
        <v>51381093</v>
      </c>
      <c r="V3" s="295">
        <v>51815853</v>
      </c>
      <c r="W3" s="295">
        <v>52196381</v>
      </c>
      <c r="X3" s="99">
        <v>52642452</v>
      </c>
      <c r="Y3" s="115">
        <v>53107169</v>
      </c>
      <c r="Z3" s="115">
        <v>53493729</v>
      </c>
      <c r="AA3" s="115">
        <v>53865817</v>
      </c>
      <c r="AB3" s="115">
        <v>54316618</v>
      </c>
      <c r="AC3" s="115">
        <v>54786327</v>
      </c>
      <c r="AD3" s="115">
        <v>55268100</v>
      </c>
      <c r="AE3" s="115">
        <v>55619430</v>
      </c>
      <c r="AF3" s="115">
        <v>55977178</v>
      </c>
      <c r="AG3" s="115">
        <v>56286961</v>
      </c>
      <c r="AH3" s="91">
        <v>56550138</v>
      </c>
      <c r="AI3" s="91">
        <v>56489800</v>
      </c>
      <c r="AJ3" s="91">
        <v>57106398</v>
      </c>
    </row>
    <row r="4" spans="1:36" ht="13">
      <c r="A4" s="91" t="s">
        <v>249</v>
      </c>
      <c r="B4" s="98"/>
      <c r="C4" s="98"/>
      <c r="D4" s="98"/>
      <c r="E4" s="293"/>
      <c r="F4" s="293"/>
      <c r="G4" s="293"/>
      <c r="H4" s="293"/>
      <c r="I4" s="293"/>
      <c r="J4" s="293"/>
      <c r="K4" s="293"/>
      <c r="L4" s="293"/>
      <c r="M4" s="293"/>
      <c r="N4" s="294"/>
      <c r="O4" s="293">
        <v>2910232</v>
      </c>
      <c r="P4" s="293">
        <v>2922876</v>
      </c>
      <c r="Q4" s="293">
        <v>2937721</v>
      </c>
      <c r="R4" s="293">
        <v>2957422</v>
      </c>
      <c r="S4" s="293">
        <v>2969309</v>
      </c>
      <c r="T4" s="293">
        <v>2985668</v>
      </c>
      <c r="U4" s="295">
        <v>3006299</v>
      </c>
      <c r="V4" s="295">
        <v>3025867</v>
      </c>
      <c r="W4" s="295">
        <v>3038872</v>
      </c>
      <c r="X4" s="99">
        <v>3049971</v>
      </c>
      <c r="Y4" s="115">
        <v>3063758</v>
      </c>
      <c r="Z4" s="115">
        <v>3074067</v>
      </c>
      <c r="AA4" s="115">
        <v>3082412</v>
      </c>
      <c r="AB4" s="115">
        <v>3092036</v>
      </c>
      <c r="AC4" s="115">
        <v>3099086</v>
      </c>
      <c r="AD4" s="115">
        <v>3113200</v>
      </c>
      <c r="AE4" s="115">
        <v>3125165</v>
      </c>
      <c r="AF4" s="115">
        <v>3138631</v>
      </c>
      <c r="AG4" s="115">
        <v>3152879</v>
      </c>
      <c r="AH4" s="91">
        <v>3169586</v>
      </c>
      <c r="AI4" s="91">
        <v>3107500</v>
      </c>
      <c r="AJ4" s="91">
        <v>3131640</v>
      </c>
    </row>
    <row r="5" spans="1:36">
      <c r="A5" s="91" t="s">
        <v>95</v>
      </c>
      <c r="B5" s="100"/>
      <c r="C5" s="100"/>
      <c r="D5" s="100"/>
      <c r="E5" s="100"/>
      <c r="F5" s="100"/>
      <c r="G5" s="100"/>
      <c r="H5" s="100"/>
      <c r="I5" s="100"/>
      <c r="J5" s="100"/>
      <c r="K5" s="100"/>
      <c r="L5" s="100"/>
      <c r="M5" s="100"/>
      <c r="N5" s="100"/>
      <c r="O5" s="100">
        <v>5064200</v>
      </c>
      <c r="P5" s="99">
        <v>5066000</v>
      </c>
      <c r="Q5" s="99">
        <v>5068500</v>
      </c>
      <c r="R5" s="99">
        <v>5084300</v>
      </c>
      <c r="S5" s="99">
        <v>5110200</v>
      </c>
      <c r="T5" s="99">
        <v>5133100</v>
      </c>
      <c r="U5" s="296">
        <v>5170000</v>
      </c>
      <c r="V5" s="296">
        <v>5202900</v>
      </c>
      <c r="W5" s="296">
        <v>5231900</v>
      </c>
      <c r="X5" s="296">
        <v>5262200</v>
      </c>
      <c r="Y5" s="296">
        <v>5299900</v>
      </c>
      <c r="Z5" s="296">
        <v>5313600</v>
      </c>
      <c r="AA5" s="296">
        <v>5327700</v>
      </c>
      <c r="AB5" s="115">
        <v>5347600</v>
      </c>
      <c r="AC5" s="115">
        <v>5373000</v>
      </c>
      <c r="AD5" s="115">
        <v>5404700</v>
      </c>
      <c r="AE5" s="115">
        <v>5424800</v>
      </c>
      <c r="AF5" s="115">
        <v>5438100</v>
      </c>
      <c r="AG5" s="115">
        <v>5463300</v>
      </c>
      <c r="AH5" s="91">
        <v>5466000</v>
      </c>
      <c r="AI5" s="91">
        <v>5479900</v>
      </c>
      <c r="AJ5" s="91">
        <v>5479900</v>
      </c>
    </row>
    <row r="6" spans="1:36">
      <c r="A6" s="91" t="s">
        <v>96</v>
      </c>
      <c r="B6" s="100"/>
      <c r="C6" s="100"/>
      <c r="D6" s="100"/>
      <c r="E6" s="100"/>
      <c r="F6" s="100"/>
      <c r="G6" s="100"/>
      <c r="H6" s="100"/>
      <c r="I6" s="100"/>
      <c r="J6" s="100"/>
      <c r="K6" s="100"/>
      <c r="L6" s="100"/>
      <c r="M6" s="100"/>
      <c r="N6" s="100"/>
      <c r="O6" s="100">
        <v>57424178</v>
      </c>
      <c r="P6" s="100">
        <v>57668143</v>
      </c>
      <c r="Q6" s="100">
        <v>57931738</v>
      </c>
      <c r="R6" s="99">
        <v>58236322</v>
      </c>
      <c r="S6" s="100">
        <v>58685543</v>
      </c>
      <c r="T6" s="100">
        <v>59083954</v>
      </c>
      <c r="U6" s="295">
        <v>59557392</v>
      </c>
      <c r="V6" s="295">
        <v>60044620</v>
      </c>
      <c r="W6" s="295">
        <v>60467153</v>
      </c>
      <c r="X6" s="99">
        <v>60954623</v>
      </c>
      <c r="Y6" s="115">
        <v>61470827</v>
      </c>
      <c r="Z6" s="115">
        <v>61881396</v>
      </c>
      <c r="AA6" s="115">
        <v>62275929</v>
      </c>
      <c r="AB6" s="115">
        <v>62756254</v>
      </c>
      <c r="AC6" s="115">
        <v>63258413</v>
      </c>
      <c r="AD6" s="115">
        <v>63786000</v>
      </c>
      <c r="AE6" s="115">
        <v>64169395</v>
      </c>
      <c r="AF6" s="115">
        <v>64553909</v>
      </c>
      <c r="AG6" s="115">
        <v>64903140</v>
      </c>
      <c r="AH6" s="91">
        <v>65185724</v>
      </c>
      <c r="AI6" s="91">
        <v>65077200</v>
      </c>
      <c r="AJ6" s="91">
        <f>SUM(AJ3:AJ5)</f>
        <v>65717938</v>
      </c>
    </row>
    <row r="7" spans="1:36">
      <c r="A7" s="91" t="s">
        <v>250</v>
      </c>
      <c r="B7" s="293"/>
      <c r="C7" s="293"/>
      <c r="D7" s="293"/>
      <c r="E7" s="293"/>
      <c r="F7" s="293"/>
      <c r="G7" s="293"/>
      <c r="H7" s="293"/>
      <c r="I7" s="293"/>
      <c r="J7" s="293"/>
      <c r="K7" s="293"/>
      <c r="L7" s="293"/>
      <c r="M7" s="293"/>
      <c r="N7" s="293"/>
      <c r="O7" s="293">
        <v>1688838</v>
      </c>
      <c r="P7" s="293">
        <v>1697534</v>
      </c>
      <c r="Q7" s="100">
        <v>1704924</v>
      </c>
      <c r="R7" s="293">
        <v>1714042</v>
      </c>
      <c r="S7" s="293">
        <v>1727733</v>
      </c>
      <c r="T7" s="293">
        <v>1743113</v>
      </c>
      <c r="U7" s="295">
        <v>1761683</v>
      </c>
      <c r="V7" s="295">
        <v>1779152</v>
      </c>
      <c r="W7" s="295">
        <v>1793333</v>
      </c>
      <c r="X7" s="99">
        <v>1804833</v>
      </c>
      <c r="Y7" s="115">
        <v>1814318</v>
      </c>
      <c r="Z7" s="115">
        <v>1823634</v>
      </c>
      <c r="AA7" s="115">
        <v>1829725</v>
      </c>
      <c r="AB7" s="115">
        <v>1840498</v>
      </c>
      <c r="AC7" s="115">
        <v>1851621</v>
      </c>
      <c r="AD7" s="115">
        <v>1862100</v>
      </c>
      <c r="AE7" s="115">
        <v>1870834</v>
      </c>
      <c r="AF7" s="115">
        <v>1881641</v>
      </c>
      <c r="AG7" s="115">
        <v>1893667</v>
      </c>
      <c r="AH7" s="91">
        <v>1895510</v>
      </c>
      <c r="AI7" s="91">
        <v>1903175</v>
      </c>
      <c r="AJ7" s="91">
        <v>1910500</v>
      </c>
    </row>
    <row r="8" spans="1:36" s="99" customFormat="1">
      <c r="A8" s="101" t="s">
        <v>100</v>
      </c>
      <c r="O8" s="99">
        <v>59113016</v>
      </c>
      <c r="P8" s="99">
        <v>59365677</v>
      </c>
      <c r="Q8" s="102">
        <v>59636662</v>
      </c>
      <c r="R8" s="293">
        <v>59950364</v>
      </c>
      <c r="S8" s="293">
        <v>60413276</v>
      </c>
      <c r="T8" s="293">
        <v>60827067</v>
      </c>
      <c r="U8" s="295">
        <v>61319075</v>
      </c>
      <c r="V8" s="295">
        <v>61823772</v>
      </c>
      <c r="W8" s="295">
        <v>62260486</v>
      </c>
      <c r="X8" s="99">
        <v>62759456</v>
      </c>
      <c r="Y8" s="115">
        <v>63285145</v>
      </c>
      <c r="Z8" s="115">
        <v>63705030</v>
      </c>
      <c r="AA8" s="99">
        <v>64105654</v>
      </c>
      <c r="AB8" s="115">
        <v>64596752</v>
      </c>
      <c r="AC8" s="115">
        <v>65110034</v>
      </c>
      <c r="AD8" s="115">
        <v>65648100</v>
      </c>
      <c r="AE8" s="115">
        <v>66040229</v>
      </c>
      <c r="AF8" s="115">
        <v>66435550</v>
      </c>
      <c r="AG8" s="115">
        <v>66796807</v>
      </c>
      <c r="AH8" s="99">
        <v>67081234</v>
      </c>
      <c r="AI8" s="99">
        <v>66980375</v>
      </c>
      <c r="AJ8" s="99">
        <f>AJ6+AJ7</f>
        <v>67628438</v>
      </c>
    </row>
    <row r="9" spans="1:36" s="99" customFormat="1">
      <c r="R9" s="293"/>
      <c r="S9" s="293"/>
    </row>
    <row r="10" spans="1:36">
      <c r="A10" s="92"/>
      <c r="B10" s="103"/>
      <c r="C10" s="103"/>
      <c r="D10" s="103"/>
      <c r="L10" s="92" t="s">
        <v>251</v>
      </c>
      <c r="M10" s="92"/>
      <c r="S10" s="293"/>
      <c r="AB10" s="165"/>
    </row>
    <row r="13" spans="1:36">
      <c r="E13" s="100"/>
      <c r="P13" s="297"/>
      <c r="Q13" s="297"/>
      <c r="R13" s="297"/>
      <c r="S13" s="297"/>
      <c r="T13" s="297"/>
      <c r="U13" s="297"/>
      <c r="V13" s="297"/>
      <c r="W13" s="297"/>
      <c r="X13" s="297"/>
      <c r="Y13" s="297"/>
      <c r="Z13" s="297"/>
    </row>
    <row r="18" spans="1:29" ht="14">
      <c r="AB18" s="298"/>
    </row>
    <row r="19" spans="1:29" ht="14">
      <c r="A19" s="96" t="s">
        <v>265</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298"/>
    </row>
    <row r="20" spans="1:29" ht="14">
      <c r="B20" s="124">
        <v>1988</v>
      </c>
      <c r="C20" s="124">
        <v>1989</v>
      </c>
      <c r="D20" s="124">
        <v>1990</v>
      </c>
      <c r="E20" s="124">
        <v>1991</v>
      </c>
      <c r="F20" s="124">
        <v>1992</v>
      </c>
      <c r="G20" s="124">
        <v>1993</v>
      </c>
      <c r="H20" s="124">
        <v>1994</v>
      </c>
      <c r="I20" s="124">
        <v>1995</v>
      </c>
      <c r="J20" s="124">
        <v>1996</v>
      </c>
      <c r="K20" s="124">
        <v>1997</v>
      </c>
      <c r="L20" s="124">
        <v>1998</v>
      </c>
      <c r="M20" s="124">
        <v>1999</v>
      </c>
      <c r="N20" s="124" t="s">
        <v>246</v>
      </c>
      <c r="O20" s="124">
        <v>2001</v>
      </c>
      <c r="P20" s="124">
        <v>2002</v>
      </c>
      <c r="Q20" s="124">
        <v>2003</v>
      </c>
      <c r="R20" s="124">
        <v>2004</v>
      </c>
      <c r="S20" s="124">
        <v>2005</v>
      </c>
      <c r="T20" s="124">
        <v>2006</v>
      </c>
      <c r="U20" s="124">
        <v>2007</v>
      </c>
      <c r="V20" s="124">
        <v>2008</v>
      </c>
      <c r="W20" s="124">
        <v>2009</v>
      </c>
      <c r="X20" s="124">
        <v>2010</v>
      </c>
      <c r="Y20" s="124">
        <v>2011</v>
      </c>
      <c r="Z20" s="124"/>
      <c r="AA20" s="124"/>
      <c r="AB20" s="298"/>
      <c r="AC20" s="299"/>
    </row>
    <row r="21" spans="1:29" ht="14">
      <c r="A21" s="91" t="s">
        <v>247</v>
      </c>
      <c r="B21" s="99" t="s">
        <v>248</v>
      </c>
      <c r="C21" s="99" t="s">
        <v>248</v>
      </c>
      <c r="D21" s="99" t="s">
        <v>248</v>
      </c>
      <c r="E21" s="99">
        <v>47875000</v>
      </c>
      <c r="F21" s="99">
        <v>47996100</v>
      </c>
      <c r="G21" s="99">
        <v>48100500</v>
      </c>
      <c r="H21" s="99">
        <v>48222900</v>
      </c>
      <c r="I21" s="99">
        <v>48365000</v>
      </c>
      <c r="J21" s="99">
        <v>48496200</v>
      </c>
      <c r="K21" s="99">
        <v>48635900</v>
      </c>
      <c r="L21" s="99">
        <v>48789200</v>
      </c>
      <c r="M21" s="99">
        <v>48987000</v>
      </c>
      <c r="N21" s="99">
        <v>49166600</v>
      </c>
      <c r="O21" s="99">
        <v>49390000</v>
      </c>
      <c r="P21" s="99">
        <v>49559000</v>
      </c>
      <c r="Q21" s="99">
        <v>49855700</v>
      </c>
      <c r="R21" s="99">
        <v>50093800</v>
      </c>
      <c r="S21" s="99">
        <v>50431700</v>
      </c>
      <c r="T21" s="99">
        <v>50762900</v>
      </c>
      <c r="U21" s="99">
        <v>51092000</v>
      </c>
      <c r="V21" s="99">
        <v>51446200</v>
      </c>
      <c r="W21" s="99">
        <v>51446200</v>
      </c>
      <c r="X21" s="99">
        <v>52234000</v>
      </c>
      <c r="Y21" s="99">
        <v>53107200</v>
      </c>
      <c r="Z21" s="99"/>
      <c r="AA21" s="99"/>
      <c r="AB21" s="298"/>
    </row>
    <row r="22" spans="1:29" ht="14">
      <c r="A22" s="91" t="s">
        <v>249</v>
      </c>
      <c r="B22" s="99" t="s">
        <v>248</v>
      </c>
      <c r="C22" s="99" t="s">
        <v>248</v>
      </c>
      <c r="D22" s="99" t="s">
        <v>248</v>
      </c>
      <c r="E22" s="99">
        <v>2873000</v>
      </c>
      <c r="F22" s="99">
        <v>2877000</v>
      </c>
      <c r="G22" s="99">
        <v>2882000</v>
      </c>
      <c r="H22" s="99">
        <v>2885000</v>
      </c>
      <c r="I22" s="99">
        <v>2886000</v>
      </c>
      <c r="J22" s="99">
        <v>2887000</v>
      </c>
      <c r="K22" s="99">
        <v>2890000</v>
      </c>
      <c r="L22" s="99">
        <v>2893000</v>
      </c>
      <c r="M22" s="99">
        <v>2894000</v>
      </c>
      <c r="N22" s="99">
        <v>2900000</v>
      </c>
      <c r="O22" s="99">
        <v>2908000</v>
      </c>
      <c r="P22" s="99">
        <v>2919000</v>
      </c>
      <c r="Q22" s="99">
        <v>2938000</v>
      </c>
      <c r="R22" s="99">
        <v>2951800</v>
      </c>
      <c r="S22" s="99">
        <v>2958600</v>
      </c>
      <c r="T22" s="99">
        <v>2965900</v>
      </c>
      <c r="U22" s="99">
        <v>2980000</v>
      </c>
      <c r="V22" s="99">
        <v>2993400</v>
      </c>
      <c r="W22" s="99">
        <v>2993400</v>
      </c>
      <c r="X22" s="99">
        <v>3006400</v>
      </c>
      <c r="Y22" s="99">
        <v>3063800</v>
      </c>
      <c r="Z22" s="99"/>
      <c r="AA22" s="99"/>
      <c r="AB22" s="298"/>
    </row>
    <row r="23" spans="1:29">
      <c r="A23" s="91" t="s">
        <v>95</v>
      </c>
      <c r="B23" s="99">
        <v>5077440</v>
      </c>
      <c r="C23" s="99">
        <v>5078190</v>
      </c>
      <c r="D23" s="99">
        <v>5081270</v>
      </c>
      <c r="E23" s="99">
        <v>5083330</v>
      </c>
      <c r="F23" s="99">
        <v>5085620</v>
      </c>
      <c r="G23" s="99">
        <v>5092460</v>
      </c>
      <c r="H23" s="99">
        <v>5102210</v>
      </c>
      <c r="I23" s="99">
        <v>5103690</v>
      </c>
      <c r="J23" s="99">
        <v>5092190</v>
      </c>
      <c r="K23" s="99">
        <v>5083340</v>
      </c>
      <c r="L23" s="99">
        <v>5077070</v>
      </c>
      <c r="M23" s="99">
        <v>5071950</v>
      </c>
      <c r="N23" s="99">
        <v>5062940</v>
      </c>
      <c r="O23" s="99">
        <v>5064200</v>
      </c>
      <c r="P23" s="99">
        <v>5054800</v>
      </c>
      <c r="Q23" s="99">
        <v>5057400</v>
      </c>
      <c r="R23" s="99">
        <v>5078400</v>
      </c>
      <c r="S23" s="99">
        <v>5094800</v>
      </c>
      <c r="T23" s="99">
        <v>5116900</v>
      </c>
      <c r="U23" s="99">
        <v>5144200</v>
      </c>
      <c r="V23" s="99">
        <v>5168500</v>
      </c>
      <c r="W23" s="99">
        <v>5231900</v>
      </c>
      <c r="X23" s="99">
        <v>5262200</v>
      </c>
      <c r="Y23" s="99">
        <v>5299900</v>
      </c>
      <c r="Z23" s="99"/>
      <c r="AA23" s="99"/>
    </row>
    <row r="24" spans="1:29">
      <c r="A24" s="91" t="s">
        <v>96</v>
      </c>
      <c r="B24" s="99">
        <v>55331000</v>
      </c>
      <c r="C24" s="99">
        <v>55486000</v>
      </c>
      <c r="D24" s="99">
        <v>55641900</v>
      </c>
      <c r="E24" s="99">
        <v>55831330</v>
      </c>
      <c r="F24" s="99">
        <v>55958720</v>
      </c>
      <c r="G24" s="99">
        <v>56074960</v>
      </c>
      <c r="H24" s="99">
        <v>56210110</v>
      </c>
      <c r="I24" s="99">
        <v>56354690</v>
      </c>
      <c r="J24" s="99">
        <v>56475390</v>
      </c>
      <c r="K24" s="99">
        <v>56609240</v>
      </c>
      <c r="L24" s="99">
        <v>56759270</v>
      </c>
      <c r="M24" s="99">
        <v>56952950</v>
      </c>
      <c r="N24" s="99">
        <v>57129540</v>
      </c>
      <c r="O24" s="99">
        <v>57362200</v>
      </c>
      <c r="P24" s="99">
        <v>57532800</v>
      </c>
      <c r="Q24" s="99">
        <v>57851100</v>
      </c>
      <c r="R24" s="99">
        <v>58124600</v>
      </c>
      <c r="S24" s="99">
        <v>58485100</v>
      </c>
      <c r="T24" s="99">
        <v>58845700</v>
      </c>
      <c r="U24" s="99">
        <v>59216200</v>
      </c>
      <c r="V24" s="99">
        <v>59608200</v>
      </c>
      <c r="W24" s="99">
        <v>59608200</v>
      </c>
      <c r="X24" s="99">
        <v>60462600</v>
      </c>
      <c r="Y24" s="99">
        <v>61470900</v>
      </c>
      <c r="Z24" s="99"/>
      <c r="AA24" s="99"/>
    </row>
    <row r="25" spans="1:29">
      <c r="A25" s="91" t="s">
        <v>250</v>
      </c>
      <c r="B25" s="99">
        <v>1585440</v>
      </c>
      <c r="C25" s="99">
        <v>1590435</v>
      </c>
      <c r="D25" s="99">
        <v>1595595</v>
      </c>
      <c r="E25" s="99">
        <v>1607295</v>
      </c>
      <c r="F25" s="99">
        <v>1623263</v>
      </c>
      <c r="G25" s="99">
        <v>1635552</v>
      </c>
      <c r="H25" s="99">
        <v>1643707</v>
      </c>
      <c r="I25" s="99">
        <v>1649131</v>
      </c>
      <c r="J25" s="99">
        <v>1661751</v>
      </c>
      <c r="K25" s="99">
        <v>1671261</v>
      </c>
      <c r="L25" s="99">
        <v>1677769</v>
      </c>
      <c r="M25" s="99">
        <v>1679006</v>
      </c>
      <c r="N25" s="99">
        <v>1682944</v>
      </c>
      <c r="O25" s="99">
        <v>1689319</v>
      </c>
      <c r="P25" s="99">
        <v>1696641</v>
      </c>
      <c r="Q25" s="99">
        <v>1702700</v>
      </c>
      <c r="R25" s="99">
        <v>1709700</v>
      </c>
      <c r="S25" s="99">
        <v>1724400</v>
      </c>
      <c r="T25" s="99">
        <v>1741600</v>
      </c>
      <c r="U25" s="99">
        <v>1759100</v>
      </c>
      <c r="V25" s="99">
        <v>1775000</v>
      </c>
      <c r="W25" s="99">
        <v>1775000</v>
      </c>
      <c r="X25" s="99">
        <v>1799400</v>
      </c>
      <c r="Y25" s="99">
        <v>1806900</v>
      </c>
      <c r="Z25" s="99"/>
      <c r="AA25" s="99"/>
    </row>
    <row r="26" spans="1:29">
      <c r="A26" s="91" t="s">
        <v>100</v>
      </c>
      <c r="B26" s="99">
        <v>56916440</v>
      </c>
      <c r="C26" s="99">
        <v>57076435</v>
      </c>
      <c r="D26" s="99">
        <v>57237495</v>
      </c>
      <c r="E26" s="99">
        <v>57438625</v>
      </c>
      <c r="F26" s="99">
        <v>57581983</v>
      </c>
      <c r="G26" s="99">
        <v>57710512</v>
      </c>
      <c r="H26" s="99">
        <v>57853817</v>
      </c>
      <c r="I26" s="99">
        <v>58003821</v>
      </c>
      <c r="J26" s="99">
        <v>58137141</v>
      </c>
      <c r="K26" s="99">
        <v>58280501</v>
      </c>
      <c r="L26" s="99">
        <v>58437039</v>
      </c>
      <c r="M26" s="99">
        <v>58631956</v>
      </c>
      <c r="N26" s="99">
        <v>58812484</v>
      </c>
      <c r="O26" s="99">
        <v>59051519</v>
      </c>
      <c r="P26" s="99">
        <v>59229441</v>
      </c>
      <c r="Q26" s="99">
        <v>59553800</v>
      </c>
      <c r="R26" s="99">
        <v>59834300</v>
      </c>
      <c r="S26" s="99">
        <v>59834300</v>
      </c>
      <c r="T26" s="99">
        <v>60587300</v>
      </c>
      <c r="U26" s="99">
        <v>60975400</v>
      </c>
      <c r="V26" s="99">
        <v>61383200</v>
      </c>
      <c r="W26" s="99">
        <v>61383200</v>
      </c>
      <c r="X26" s="99">
        <v>62262000</v>
      </c>
      <c r="Y26" s="99">
        <v>63277800</v>
      </c>
      <c r="Z26" s="99"/>
      <c r="AA26" s="99"/>
    </row>
    <row r="28" spans="1:29">
      <c r="L28" s="91" t="s">
        <v>251</v>
      </c>
    </row>
  </sheetData>
  <phoneticPr fontId="6" type="noConversion"/>
  <printOptions gridLines="1"/>
  <pageMargins left="0.75" right="0.75" top="1.9" bottom="1" header="0.97" footer="0.5"/>
  <pageSetup paperSize="9" scale="40" orientation="landscape" verticalDpi="300" r:id="rId1"/>
  <headerFooter alignWithMargins="0">
    <oddFooter>&amp;LSTS2003&amp;CPOPULATION&amp;R&amp;F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0">
    <pageSetUpPr fitToPage="1"/>
  </sheetPr>
  <dimension ref="A1:V46"/>
  <sheetViews>
    <sheetView zoomScale="75" zoomScaleNormal="75" workbookViewId="0">
      <pane xSplit="1" ySplit="5" topLeftCell="B6" activePane="bottomRight" state="frozen"/>
      <selection activeCell="AC40" sqref="AC40"/>
      <selection pane="topRight" activeCell="AC40" sqref="AC40"/>
      <selection pane="bottomLeft" activeCell="AC40" sqref="AC40"/>
      <selection pane="bottomRight" activeCell="AC40" sqref="AC40"/>
    </sheetView>
  </sheetViews>
  <sheetFormatPr defaultColWidth="12.54296875" defaultRowHeight="15.5"/>
  <cols>
    <col min="1" max="1" width="82.1796875" style="8" customWidth="1"/>
    <col min="2" max="2" width="10.7265625" style="8" customWidth="1"/>
    <col min="3" max="13" width="12.81640625" style="8" customWidth="1"/>
    <col min="14" max="14" width="9.81640625" style="8" customWidth="1"/>
    <col min="15" max="15" width="12.54296875" style="8"/>
    <col min="16" max="16" width="12.54296875" style="8" customWidth="1"/>
    <col min="17" max="18" width="12.54296875" style="8"/>
    <col min="19" max="19" width="12.54296875" style="8" customWidth="1"/>
    <col min="20" max="20" width="13.26953125" style="8" customWidth="1"/>
    <col min="21" max="16384" width="12.54296875" style="8"/>
  </cols>
  <sheetData>
    <row r="1" spans="1:22" ht="2.25" customHeight="1"/>
    <row r="2" spans="1:22" ht="21">
      <c r="A2" s="21" t="s">
        <v>287</v>
      </c>
      <c r="B2" s="20"/>
      <c r="C2" s="20"/>
      <c r="D2" s="20"/>
      <c r="E2" s="20"/>
      <c r="F2" s="20"/>
      <c r="G2" s="20"/>
      <c r="H2" s="20"/>
      <c r="I2" s="20"/>
      <c r="J2" s="20"/>
      <c r="K2" s="20"/>
      <c r="M2" s="20"/>
      <c r="N2" s="161"/>
      <c r="T2" s="161" t="s">
        <v>279</v>
      </c>
    </row>
    <row r="3" spans="1:22" ht="20">
      <c r="A3" s="235" t="s">
        <v>364</v>
      </c>
      <c r="B3" s="20"/>
      <c r="C3" s="20"/>
      <c r="D3" s="20"/>
      <c r="E3" s="20"/>
      <c r="F3" s="20"/>
      <c r="G3" s="20"/>
      <c r="H3" s="20"/>
      <c r="I3" s="20"/>
      <c r="J3" s="20"/>
      <c r="K3" s="20"/>
      <c r="M3" s="20"/>
      <c r="N3" s="161"/>
      <c r="S3" s="161"/>
    </row>
    <row r="4" spans="1:22" ht="20">
      <c r="A4" s="235" t="s">
        <v>365</v>
      </c>
      <c r="B4" s="20"/>
      <c r="C4" s="20"/>
      <c r="D4" s="20"/>
      <c r="E4" s="20"/>
      <c r="F4" s="20"/>
      <c r="G4" s="20"/>
      <c r="H4" s="20"/>
      <c r="I4" s="20"/>
      <c r="J4" s="20"/>
      <c r="K4" s="20"/>
      <c r="M4" s="20"/>
      <c r="N4" s="161"/>
      <c r="S4" s="161"/>
    </row>
    <row r="5" spans="1:22" s="25" customFormat="1" ht="60" customHeight="1">
      <c r="A5" s="22" t="s">
        <v>356</v>
      </c>
      <c r="B5" s="236" t="s">
        <v>512</v>
      </c>
      <c r="C5" s="236" t="s">
        <v>513</v>
      </c>
      <c r="D5" s="236" t="s">
        <v>514</v>
      </c>
      <c r="E5" s="236" t="s">
        <v>515</v>
      </c>
      <c r="F5" s="236" t="s">
        <v>516</v>
      </c>
      <c r="G5" s="236" t="s">
        <v>517</v>
      </c>
      <c r="H5" s="236" t="s">
        <v>518</v>
      </c>
      <c r="I5" s="236" t="s">
        <v>519</v>
      </c>
      <c r="J5" s="236" t="s">
        <v>520</v>
      </c>
      <c r="K5" s="236" t="s">
        <v>521</v>
      </c>
      <c r="L5" s="236" t="s">
        <v>522</v>
      </c>
      <c r="M5" s="236" t="s">
        <v>523</v>
      </c>
      <c r="N5" s="236" t="s">
        <v>524</v>
      </c>
      <c r="O5" s="236" t="s">
        <v>525</v>
      </c>
      <c r="P5" s="236" t="s">
        <v>526</v>
      </c>
      <c r="Q5" s="236" t="s">
        <v>527</v>
      </c>
      <c r="R5" s="236" t="s">
        <v>528</v>
      </c>
      <c r="S5" s="236" t="s">
        <v>529</v>
      </c>
      <c r="T5" s="260" t="s">
        <v>553</v>
      </c>
      <c r="U5" s="268" t="s">
        <v>640</v>
      </c>
      <c r="V5" s="268" t="s">
        <v>671</v>
      </c>
    </row>
    <row r="6" spans="1:22" ht="31.5" customHeight="1">
      <c r="A6" s="21" t="s">
        <v>284</v>
      </c>
      <c r="B6" s="226"/>
      <c r="C6" s="226"/>
      <c r="D6" s="226"/>
      <c r="E6" s="226"/>
      <c r="F6" s="226"/>
      <c r="G6" s="226"/>
      <c r="H6" s="20"/>
      <c r="I6" s="226"/>
      <c r="J6" s="226"/>
      <c r="K6" s="226"/>
      <c r="L6" s="226"/>
      <c r="N6" s="226"/>
      <c r="P6" s="226"/>
      <c r="Q6" s="226"/>
      <c r="T6" s="26"/>
      <c r="U6" s="26"/>
      <c r="V6" s="226" t="s">
        <v>104</v>
      </c>
    </row>
    <row r="7" spans="1:22" ht="17.5">
      <c r="A7" s="20" t="s">
        <v>95</v>
      </c>
      <c r="B7" s="237">
        <f>'SGB1'!N6/'population etimates'!P5*100000</f>
        <v>45.992893801816031</v>
      </c>
      <c r="C7" s="237">
        <f>'SGB1'!O6/'population etimates'!Q5*100000</f>
        <v>47.015685113939028</v>
      </c>
      <c r="D7" s="237">
        <f>'SGB1'!P6/'population etimates'!R5*100000</f>
        <v>48.151839977971406</v>
      </c>
      <c r="E7" s="237">
        <f>'SGB1'!Q6/'population etimates'!S5*100000</f>
        <v>49.534930139720558</v>
      </c>
      <c r="F7" s="237">
        <f>'SGB1'!R6/'population etimates'!T5*100000</f>
        <v>49.956030468917419</v>
      </c>
      <c r="G7" s="237">
        <f>'SGB1'!S6/'population etimates'!U5*100000</f>
        <v>50.812050290135396</v>
      </c>
      <c r="H7" s="237">
        <f>'SGB1'!T6/'population etimates'!V5*100000</f>
        <v>51.225009129523919</v>
      </c>
      <c r="I7" s="237">
        <f>'SGB1'!U6/'population etimates'!W5*100000</f>
        <v>51.298706015023214</v>
      </c>
      <c r="J7" s="237">
        <f>'SGB1'!V6/'population etimates'!X5*100000</f>
        <v>51.018243320284292</v>
      </c>
      <c r="K7" s="237">
        <f>'SGB1'!W6/'population etimates'!Y5*100000</f>
        <v>50.774542915904078</v>
      </c>
      <c r="L7" s="237">
        <f>'SGB1'!X6/'population etimates'!Z5*100000</f>
        <v>51.132941884974407</v>
      </c>
      <c r="M7" s="237">
        <f>'SGB1'!Y6/'population etimates'!AA5*100000</f>
        <v>51.785948908534642</v>
      </c>
      <c r="N7" s="237">
        <f>'SGB1'!Z6/'population etimates'!AB5*100000</f>
        <v>52.759368688757561</v>
      </c>
      <c r="O7" s="237">
        <f>'SGB1'!AA6/'population etimates'!AC5*100000</f>
        <v>53.280420621626639</v>
      </c>
      <c r="P7" s="237">
        <f>'SGB1'!AB6/'population etimates'!AD5*100000</f>
        <v>54.005828260588018</v>
      </c>
      <c r="Q7" s="237">
        <f>'SGB1'!AC6/'population etimates'!AE5*100000</f>
        <v>54.593699306886883</v>
      </c>
      <c r="R7" s="237">
        <f>'SGB1'!AD6/'population etimates'!AF5*100000</f>
        <v>54.995586693882061</v>
      </c>
      <c r="S7" s="237">
        <f>'SGB1'!AE6/'population etimates'!AG5*100000</f>
        <v>55.658283455054644</v>
      </c>
      <c r="T7" s="237">
        <f>'SGB1'!AF6/'population etimates'!AH5*100000</f>
        <v>55.659257226491036</v>
      </c>
      <c r="U7" s="237">
        <f>'SGB1'!AG6/'population etimates'!AI5*100000</f>
        <v>55.905290242522675</v>
      </c>
      <c r="V7" s="237">
        <f>'SGB1'!AH6/'population etimates'!AJ5*100000</f>
        <v>56.44860307669849</v>
      </c>
    </row>
    <row r="8" spans="1:22" ht="17.5">
      <c r="A8" s="20" t="s">
        <v>96</v>
      </c>
      <c r="B8" s="237">
        <f>'SGB1'!N7/'population etimates'!P6*100000</f>
        <v>52.987660795666685</v>
      </c>
      <c r="C8" s="237">
        <f>'SGB1'!O7/'population etimates'!Q6*100000</f>
        <v>53.86857200797256</v>
      </c>
      <c r="D8" s="237">
        <f>'SGB1'!P7/'population etimates'!R6*100000</f>
        <v>55.393264705143977</v>
      </c>
      <c r="E8" s="237">
        <f>'SGB1'!Q7/'population etimates'!S6*100000</f>
        <v>56.056395354474269</v>
      </c>
      <c r="F8" s="237">
        <f>'SGB1'!R7/'population etimates'!T6*100000</f>
        <v>55.972022454692173</v>
      </c>
      <c r="G8" s="237">
        <f>'SGB1'!S7/'population etimates'!U6*100000</f>
        <v>56.501770594655987</v>
      </c>
      <c r="H8" s="237">
        <f>'SGB1'!T7/'population etimates'!V6*100000</f>
        <v>56.430337971994838</v>
      </c>
      <c r="I8" s="237">
        <f>'SGB1'!U7/'population etimates'!W6*100000</f>
        <v>56.160125481680936</v>
      </c>
      <c r="J8" s="237">
        <f>'SGB1'!V7/'population etimates'!X6*100000</f>
        <v>55.976308802697361</v>
      </c>
      <c r="K8" s="237">
        <f>'SGB1'!W7/'population etimates'!Y6*100000</f>
        <v>55.682663908198272</v>
      </c>
      <c r="L8" s="237">
        <f>'SGB1'!X7/'population etimates'!Z6*100000</f>
        <v>55.787884940410848</v>
      </c>
      <c r="M8" s="237">
        <f>'SGB1'!Y7/'population etimates'!AA6*100000</f>
        <v>56.256867721716368</v>
      </c>
      <c r="N8" s="237">
        <f>'SGB1'!Z7/'population etimates'!AB6*100000</f>
        <v>56.780168873687089</v>
      </c>
      <c r="O8" s="237">
        <f>'SGB1'!AA7/'population etimates'!AC6*100000</f>
        <v>57.648438003021035</v>
      </c>
      <c r="P8" s="237">
        <f>'SGB1'!AB7/'population etimates'!AD6*100000</f>
        <v>58.409059981814188</v>
      </c>
      <c r="Q8" s="237">
        <f>'SGB1'!AC7/'population etimates'!AE6*100000</f>
        <v>58.80527937032911</v>
      </c>
      <c r="R8" s="237">
        <f>'SGB1'!AD7/'population etimates'!AF6*100000</f>
        <v>59.150603877450706</v>
      </c>
      <c r="S8" s="237">
        <f>'SGB1'!AE7/'population etimates'!AG6*100000</f>
        <v>59.600689581428568</v>
      </c>
      <c r="T8" s="237">
        <f>'SGB1'!AF7/'population etimates'!AH6*100000</f>
        <v>59.187490193404933</v>
      </c>
      <c r="U8" s="237">
        <f>'SGB1'!AG7/'population etimates'!AI6*100000</f>
        <v>59.981529629424749</v>
      </c>
      <c r="V8" s="374">
        <f>'SGB1'!AH7/'population etimates'!AJ6*100000</f>
        <v>60.02393440889761</v>
      </c>
    </row>
    <row r="9" spans="1:22" ht="31.5" customHeight="1">
      <c r="A9" s="21" t="s">
        <v>285</v>
      </c>
      <c r="B9" s="226"/>
      <c r="C9" s="226"/>
      <c r="D9" s="226"/>
      <c r="E9" s="226"/>
      <c r="F9" s="226"/>
      <c r="G9" s="226"/>
      <c r="H9" s="226"/>
      <c r="I9" s="226"/>
      <c r="J9" s="226"/>
      <c r="K9" s="226"/>
      <c r="L9" s="226"/>
      <c r="N9" s="226"/>
      <c r="P9" s="226"/>
      <c r="Q9" s="226"/>
      <c r="T9" s="26"/>
      <c r="U9" s="26"/>
      <c r="V9" s="275"/>
    </row>
    <row r="10" spans="1:22" ht="17.5">
      <c r="A10" s="20" t="s">
        <v>95</v>
      </c>
      <c r="B10" s="238">
        <f>'SGB1'!N12/'population etimates'!P5*1000000</f>
        <v>10.775655349388076</v>
      </c>
      <c r="C10" s="238">
        <f>'SGB1'!O12/'population etimates'!Q5*1000000</f>
        <v>10.764385912992008</v>
      </c>
      <c r="D10" s="238">
        <f>'SGB1'!P12/'population etimates'!R5*1000000</f>
        <v>10.737070983222862</v>
      </c>
      <c r="E10" s="238">
        <f>'SGB1'!Q12/'population etimates'!S5*1000000</f>
        <v>10.732761927126139</v>
      </c>
      <c r="F10" s="238">
        <f>'SGB1'!R12/'population etimates'!T5*1000000</f>
        <v>10.708614677290525</v>
      </c>
      <c r="G10" s="238">
        <f>'SGB1'!S12/'population etimates'!U5*1000000</f>
        <v>10.674253384912959</v>
      </c>
      <c r="H10" s="238">
        <f>'SGB1'!T12/'population etimates'!V5*1000000</f>
        <v>10.637067789117607</v>
      </c>
      <c r="I10" s="238">
        <f>'SGB1'!U12/'population etimates'!W5*1000000</f>
        <v>10.614168848792982</v>
      </c>
      <c r="J10" s="238">
        <f>'SGB1'!V12/'population etimates'!X5*1000000</f>
        <v>10.570787883394777</v>
      </c>
      <c r="K10" s="238">
        <f>'SGB1'!W12/'population etimates'!Y5*1000000</f>
        <v>10.523173456102947</v>
      </c>
      <c r="L10" s="238">
        <f>'SGB1'!X12/'population etimates'!Z5*1000000</f>
        <v>10.522433190304126</v>
      </c>
      <c r="M10" s="238">
        <f>'SGB1'!Y12/'population etimates'!AA5*1000000</f>
        <v>10.506484411659814</v>
      </c>
      <c r="N10" s="238">
        <f>'SGB1'!Z12/'population etimates'!AB5*1000000</f>
        <v>10.482128057446332</v>
      </c>
      <c r="O10" s="238">
        <f>'SGB1'!AA12/'population etimates'!AC5*1000000</f>
        <v>10.450801786711336</v>
      </c>
      <c r="P10" s="238">
        <f>'SGB1'!AB12/'population etimates'!AD5*1000000</f>
        <v>10.407567672581273</v>
      </c>
      <c r="Q10" s="238">
        <f>'SGB1'!AC12/'population etimates'!AE5*1000000</f>
        <v>10.390060463058546</v>
      </c>
      <c r="R10" s="238">
        <f>'SGB1'!AD12/'population etimates'!AF5*1000000</f>
        <v>10.406311395524174</v>
      </c>
      <c r="S10" s="238">
        <f>'SGB1'!AE12/'population etimates'!AG5*1000000</f>
        <v>10.382405871908919</v>
      </c>
      <c r="T10" s="238">
        <f>'SGB1'!AF12/'population etimates'!AH5*1000000</f>
        <v>10.420509147457006</v>
      </c>
      <c r="U10" s="238">
        <f>'SGB1'!AG12/'population etimates'!AI5*1000000</f>
        <v>10.41563203708097</v>
      </c>
      <c r="V10" s="375">
        <f>'SGB1'!AH12/'population etimates'!AJ5*1000000</f>
        <v>10.435698461650759</v>
      </c>
    </row>
    <row r="11" spans="1:22" ht="17.5">
      <c r="A11" s="20" t="s">
        <v>96</v>
      </c>
      <c r="B11" s="238">
        <f>'SGB1'!N13/'population etimates'!P6*1000000</f>
        <v>6.7916787263290237</v>
      </c>
      <c r="C11" s="238">
        <f>'SGB1'!O13/'population etimates'!Q6*1000000</f>
        <v>6.7725018020346637</v>
      </c>
      <c r="D11" s="238">
        <f>'SGB1'!P13/'population etimates'!R6*1000000</f>
        <v>6.6569039164252155</v>
      </c>
      <c r="E11" s="238">
        <f>'SGB1'!Q13/'population etimates'!S6*1000000</f>
        <v>6.6128041108863895</v>
      </c>
      <c r="F11" s="238">
        <f>'SGB1'!R13/'population etimates'!T6*1000000</f>
        <v>6.6749594991560652</v>
      </c>
      <c r="G11" s="238">
        <f>'SGB1'!S13/'population etimates'!U6*1000000</f>
        <v>6.6302315588298422</v>
      </c>
      <c r="H11" s="238">
        <f>'SGB1'!T13/'population etimates'!V6*1000000</f>
        <v>6.5695594376315478</v>
      </c>
      <c r="I11" s="238">
        <f>'SGB1'!U13/'population etimates'!W6*1000000</f>
        <v>6.5230158926119772</v>
      </c>
      <c r="J11" s="238">
        <f>'SGB1'!V13/'population etimates'!X6*1000000</f>
        <v>6.4679770064364108</v>
      </c>
      <c r="K11" s="238">
        <f>'SGB1'!W13/'population etimates'!Y6*1000000</f>
        <v>6.4143565206955806</v>
      </c>
      <c r="L11" s="238">
        <f>'SGB1'!X13/'population etimates'!Z6*1000000</f>
        <v>6.3813944985985769</v>
      </c>
      <c r="M11" s="238">
        <f>'SGB1'!Y13/'population etimates'!AA6*1000000</f>
        <v>6.3501389116170399</v>
      </c>
      <c r="N11" s="238">
        <f>'SGB1'!Z13/'population etimates'!AB6*1000000</f>
        <v>6.3040709854989121</v>
      </c>
      <c r="O11" s="238">
        <f>'SGB1'!AA13/'population etimates'!AC6*1000000</f>
        <v>6.2553434592170367</v>
      </c>
      <c r="P11" s="238">
        <f>'SGB1'!AB13/'population etimates'!AD6*1000000</f>
        <v>6.2195309315523781</v>
      </c>
      <c r="Q11" s="238">
        <f>'SGB1'!AC13/'population etimates'!AE6*1000000</f>
        <v>6.1873592543610547</v>
      </c>
      <c r="R11" s="238">
        <f>'SGB1'!AD13/'population etimates'!AF6*1000000</f>
        <v>6.1502177970353431</v>
      </c>
      <c r="S11" s="238">
        <f>'SGB1'!AE13/'population etimates'!AG6*1000000</f>
        <v>6.1259871248139914</v>
      </c>
      <c r="T11" s="238">
        <f>'SGB1'!AF13/'population etimates'!AH6*1000000</f>
        <v>6.1111448267415129</v>
      </c>
      <c r="U11" s="238">
        <f>'SGB1'!AG13/'population etimates'!AI6*1000000</f>
        <v>6.1287012348410803</v>
      </c>
      <c r="V11" s="375">
        <f>'SGB1'!AH13/'population etimates'!AJ6*1000000</f>
        <v>6.0027251768002836</v>
      </c>
    </row>
    <row r="12" spans="1:22" ht="24.75" customHeight="1">
      <c r="A12" s="22" t="s">
        <v>14</v>
      </c>
      <c r="B12" s="226"/>
      <c r="C12" s="226"/>
      <c r="D12" s="226"/>
      <c r="E12" s="226"/>
      <c r="F12" s="226"/>
      <c r="G12" s="226"/>
      <c r="H12" s="226"/>
      <c r="I12" s="226"/>
      <c r="J12" s="226"/>
      <c r="K12" s="226"/>
      <c r="L12" s="226"/>
      <c r="N12" s="226"/>
      <c r="P12" s="226"/>
      <c r="Q12" s="226"/>
      <c r="T12" s="226"/>
      <c r="U12" s="26"/>
      <c r="V12" s="276" t="s">
        <v>105</v>
      </c>
    </row>
    <row r="13" spans="1:22" ht="17.5">
      <c r="A13" s="20" t="s">
        <v>465</v>
      </c>
      <c r="B13" s="239">
        <f>'SGB1'!N15/'population etimates'!P5*1000000000</f>
        <v>1131.0698776154759</v>
      </c>
      <c r="C13" s="239">
        <f>'SGB1'!O15/'population etimates'!Q5*1000000000</f>
        <v>1155.3714116602546</v>
      </c>
      <c r="D13" s="239">
        <f>'SGB1'!P15/'population etimates'!R5*1000000000</f>
        <v>1198.591743209488</v>
      </c>
      <c r="E13" s="239">
        <f>'SGB1'!Q15/'population etimates'!S5*1000000000</f>
        <v>1203.6710891941605</v>
      </c>
      <c r="F13" s="239">
        <f>'SGB1'!R15/'population etimates'!T5*1000000000</f>
        <v>1253.2387835810719</v>
      </c>
      <c r="G13" s="239">
        <f>'SGB1'!S15/'population etimates'!U5*1000000000</f>
        <v>1272.147001934236</v>
      </c>
      <c r="H13" s="239">
        <f>'SGB1'!T15/'population etimates'!V5*1000000000</f>
        <v>1284.4759653270291</v>
      </c>
      <c r="I13" s="239">
        <f>'SGB1'!U15/'population etimates'!W5*1000000000</f>
        <v>1267.7994609988723</v>
      </c>
      <c r="J13" s="239">
        <f>'SGB1'!V15/'population etimates'!X5*1000000000</f>
        <v>1235.7949146744709</v>
      </c>
      <c r="K13" s="239">
        <f>'SGB1'!W15/'population etimates'!Y5*1000000000</f>
        <v>1239.6460310571897</v>
      </c>
      <c r="L13" s="239">
        <f>'SGB1'!X15/'population etimates'!Z5*1000000000</f>
        <v>1343.7217705510386</v>
      </c>
      <c r="M13" s="239">
        <f>'SGB1'!Y15/'population etimates'!AA5*1000000000</f>
        <v>1363.0647371285918</v>
      </c>
      <c r="N13" s="239">
        <f>'SGB1'!Z15/'population etimates'!AB5*1000000000</f>
        <v>1387.7253347295984</v>
      </c>
      <c r="O13" s="239">
        <f>'SGB1'!AA15/'population etimates'!AC5*1000000000</f>
        <v>1391.5875674669644</v>
      </c>
      <c r="P13" s="239">
        <f>'SGB1'!AB15/'population etimates'!AD5*1000000000</f>
        <v>1448.5540363017374</v>
      </c>
      <c r="Q13" s="239">
        <f>'SGB1'!AC15/'population etimates'!AE5*1000000000</f>
        <v>1484.6630290517624</v>
      </c>
      <c r="R13" s="239">
        <f>'SGB1'!AD15/'population etimates'!AF5*1000000000</f>
        <v>1566.3558963608616</v>
      </c>
      <c r="S13" s="239">
        <f>'SGB1'!AE15/'population etimates'!AG5*1000000000</f>
        <v>1584.0243076528839</v>
      </c>
      <c r="T13" s="239">
        <f>'SGB1'!AF15/'population etimates'!AH5*1000000000</f>
        <v>1152.3966337358215</v>
      </c>
      <c r="U13" s="239">
        <f>'SGB1'!AG15/'population etimates'!AI5*1000000000</f>
        <v>1355.4991879413858</v>
      </c>
      <c r="V13" s="376">
        <f>'SGB1'!AH15/'population etimates'!AJ5*1000000000</f>
        <v>1516.4510301282871</v>
      </c>
    </row>
    <row r="14" spans="1:22" ht="17.5">
      <c r="A14" s="20" t="s">
        <v>498</v>
      </c>
      <c r="B14" s="239">
        <f>'SGB1'!N16/'population etimates'!P6*1000000000</f>
        <v>1605.7392380399692</v>
      </c>
      <c r="C14" s="239">
        <f>'SGB1'!O16/'population etimates'!Q6*1000000000</f>
        <v>1605.3376475603061</v>
      </c>
      <c r="D14" s="239">
        <f>'SGB1'!P16/'population etimates'!R6*1000000000</f>
        <v>1658.7586008608166</v>
      </c>
      <c r="E14" s="239">
        <f>'SGB1'!Q16/'population etimates'!S6*1000000000</f>
        <v>1652.8772682566812</v>
      </c>
      <c r="F14" s="239">
        <f>'SGB1'!R16/'population etimates'!T6*1000000000</f>
        <v>1684.0443684591589</v>
      </c>
      <c r="G14" s="239">
        <f>'SGB1'!S16/'population etimates'!U6*1000000000</f>
        <v>1689.1270188593885</v>
      </c>
      <c r="H14" s="239">
        <f>'SGB1'!T16/'population etimates'!V6*1000000000</f>
        <v>1667.0935714140583</v>
      </c>
      <c r="I14" s="239">
        <f>'SGB1'!U16/'population etimates'!W6*1000000000</f>
        <v>1645.5214949511515</v>
      </c>
      <c r="J14" s="239">
        <f>'SGB1'!V16/'population etimates'!X6*1000000000</f>
        <v>1611.0344903617893</v>
      </c>
      <c r="K14" s="239">
        <f>'SGB1'!W16/'population etimates'!Y6*1000000000</f>
        <v>1618.6539998884348</v>
      </c>
      <c r="L14" s="239">
        <f>'SGB1'!X16/'population etimates'!Z6*1000000000</f>
        <v>1622.4585495776471</v>
      </c>
      <c r="M14" s="239">
        <f>'SGB1'!Y16/'population etimates'!AA6*1000000000</f>
        <v>1636.2662369918239</v>
      </c>
      <c r="N14" s="239">
        <f>'SGB1'!Z16/'population etimates'!AB6*1000000000</f>
        <v>1661.9857520495088</v>
      </c>
      <c r="O14" s="239">
        <f>'SGB1'!AA16/'population etimates'!AC6*1000000000</f>
        <v>1691.474618561803</v>
      </c>
      <c r="P14" s="239">
        <f>'SGB1'!AB16/'population etimates'!AD6*1000000000</f>
        <v>1707.2711880349921</v>
      </c>
      <c r="Q14" s="239">
        <f>'SGB1'!AC16/'population etimates'!AE6*1000000000</f>
        <v>1722.0047033324843</v>
      </c>
      <c r="R14" s="239">
        <f>'SGB1'!AD16/'population etimates'!AF6*1000000000</f>
        <v>1721.0421757728102</v>
      </c>
      <c r="S14" s="239">
        <f>'SGB1'!AE16/'population etimates'!AG6*1000000000</f>
        <v>1748.7597672470083</v>
      </c>
      <c r="T14" s="239">
        <f>'SGB1'!AF16/'population etimates'!AH6*1000000000</f>
        <v>1301.0890237255016</v>
      </c>
      <c r="U14" s="239">
        <f>'SGB1'!AG16/'population etimates'!AI6*1000000000</f>
        <v>1490.5373925122778</v>
      </c>
      <c r="V14" s="376">
        <f>'SGB1'!AH16/'population etimates'!AJ6*1000000000</f>
        <v>1670.7767063537508</v>
      </c>
    </row>
    <row r="15" spans="1:22" ht="28.5" customHeight="1">
      <c r="A15" s="20" t="s">
        <v>466</v>
      </c>
      <c r="B15" s="133"/>
      <c r="C15" s="133"/>
      <c r="D15" s="133"/>
      <c r="E15" s="133"/>
      <c r="F15" s="133"/>
      <c r="G15" s="133"/>
      <c r="H15" s="133"/>
      <c r="I15" s="133"/>
      <c r="J15" s="133"/>
      <c r="K15" s="133"/>
      <c r="L15" s="133"/>
      <c r="M15" s="133"/>
      <c r="N15" s="133"/>
      <c r="O15" s="133"/>
      <c r="P15" s="133"/>
      <c r="Q15" s="133"/>
      <c r="R15" s="133"/>
      <c r="S15" s="133"/>
      <c r="T15" s="133"/>
      <c r="U15" s="133"/>
      <c r="V15" s="275"/>
    </row>
    <row r="16" spans="1:22" ht="17.5">
      <c r="A16" s="20" t="s">
        <v>499</v>
      </c>
      <c r="B16" s="239">
        <f>'SGB1'!N17/'population etimates'!P5*1000000000</f>
        <v>4250.6908803789975</v>
      </c>
      <c r="C16" s="239">
        <f>'SGB1'!O17/'population etimates'!Q5*1000000000</f>
        <v>4306.0076945841965</v>
      </c>
      <c r="D16" s="239">
        <f>'SGB1'!P17/'population etimates'!R5*1000000000</f>
        <v>4349.6646539346611</v>
      </c>
      <c r="E16" s="239">
        <f>'SGB1'!Q17/'population etimates'!S5*1000000000</f>
        <v>4286.5249892372121</v>
      </c>
      <c r="F16" s="239">
        <f>'SGB1'!R17/'population etimates'!T5*1000000000</f>
        <v>4376.4976330092923</v>
      </c>
      <c r="G16" s="239">
        <f>'SGB1'!S17/'population etimates'!U5*1000000000</f>
        <v>4334.2359767891685</v>
      </c>
      <c r="H16" s="239">
        <f>'SGB1'!T17/'population etimates'!V5*1000000000</f>
        <v>4252.6283418862558</v>
      </c>
      <c r="I16" s="239">
        <f>'SGB1'!U17/'population etimates'!W5*1000000000</f>
        <v>4267.4745312410414</v>
      </c>
      <c r="J16" s="239">
        <f>'SGB1'!V17/'population etimates'!X5*1000000000</f>
        <v>4179.2406217931666</v>
      </c>
      <c r="K16" s="239">
        <f>'SGB1'!W17/'population etimates'!Y5*1000000000</f>
        <v>4150.2669861695504</v>
      </c>
      <c r="L16" s="239">
        <f>'SGB1'!X17/'population etimates'!Z5*1000000000</f>
        <v>4086.1186389641671</v>
      </c>
      <c r="M16" s="239">
        <f>'SGB1'!Y17/'population etimates'!AA5*1000000000</f>
        <v>4089.1942113857763</v>
      </c>
      <c r="N16" s="239">
        <f>'SGB1'!Z17/'population etimates'!AB5*1000000000</f>
        <v>4118.6700575959303</v>
      </c>
      <c r="O16" s="239">
        <f>'SGB1'!AA17/'population etimates'!AC5*1000000000</f>
        <v>4168.0625348967051</v>
      </c>
      <c r="P16" s="239">
        <f>'SGB1'!AB17/'population etimates'!AD5*1000000000</f>
        <v>4259.0708087405401</v>
      </c>
      <c r="Q16" s="239">
        <f>'SGB1'!AC17/'population etimates'!AE5*1000000000</f>
        <v>4304.4904881285938</v>
      </c>
      <c r="R16" s="239">
        <f>'SGB1'!AD17/'population etimates'!AF5*1000000000</f>
        <v>4233.8316691491518</v>
      </c>
      <c r="S16" s="239">
        <f>'SGB1'!AE17/'population etimates'!AG5*1000000000</f>
        <v>4311.8627935496852</v>
      </c>
      <c r="T16" s="239">
        <f>'SGB1'!AF17/'population etimates'!AH5*1000000000</f>
        <v>3227.5887303329673</v>
      </c>
      <c r="U16" s="239">
        <f>'SGB1'!AG17/'population etimates'!AI5*1000000000</f>
        <v>3663.2055329476816</v>
      </c>
      <c r="V16" s="376">
        <f>'SGB1'!AH17/'population etimates'!AJ5*1000000000</f>
        <v>4025.8033905728207</v>
      </c>
    </row>
    <row r="17" spans="1:22" ht="17.5">
      <c r="A17" s="20" t="s">
        <v>467</v>
      </c>
      <c r="B17" s="239">
        <f>'SGB1'!N18/'population etimates'!P6*1000000000</f>
        <v>3790.6543999518071</v>
      </c>
      <c r="C17" s="239">
        <f>'SGB1'!O18/'population etimates'!Q6*1000000000</f>
        <v>3814.8346248476096</v>
      </c>
      <c r="D17" s="239">
        <f>'SGB1'!P18/'population etimates'!R6*1000000000</f>
        <v>3848.113897028044</v>
      </c>
      <c r="E17" s="239">
        <f>'SGB1'!Q18/'population etimates'!S6*1000000000</f>
        <v>3801.6177169903667</v>
      </c>
      <c r="F17" s="239">
        <f>'SGB1'!R18/'population etimates'!T6*1000000000</f>
        <v>3826.7581076242795</v>
      </c>
      <c r="G17" s="239">
        <f>'SGB1'!S18/'population etimates'!U6*1000000000</f>
        <v>3776.1895282452933</v>
      </c>
      <c r="H17" s="239">
        <f>'SGB1'!T18/'population etimates'!V6*1000000000</f>
        <v>3710.5739032073152</v>
      </c>
      <c r="I17" s="239">
        <f>'SGB1'!U18/'population etimates'!W6*1000000000</f>
        <v>3678.0299545440812</v>
      </c>
      <c r="J17" s="239">
        <f>'SGB1'!V18/'population etimates'!X6*1000000000</f>
        <v>3601.0394158290501</v>
      </c>
      <c r="K17" s="239">
        <f>'SGB1'!W18/'population etimates'!Y6*1000000000</f>
        <v>3585.4406188483522</v>
      </c>
      <c r="L17" s="239">
        <f>'SGB1'!X18/'population etimates'!Z6*1000000000</f>
        <v>3530.9481382740619</v>
      </c>
      <c r="M17" s="239">
        <f>'SGB1'!Y18/'population etimates'!AA6*1000000000</f>
        <v>3510.1844887773573</v>
      </c>
      <c r="N17" s="239">
        <f>'SGB1'!Z18/'population etimates'!AB6*1000000000</f>
        <v>3551.8372399984232</v>
      </c>
      <c r="O17" s="239">
        <f>'SGB1'!AA18/'population etimates'!AC6*1000000000</f>
        <v>3586.8746817913375</v>
      </c>
      <c r="P17" s="239">
        <f>'SGB1'!AB18/'population etimates'!AD6*1000000000</f>
        <v>3654.4069231492804</v>
      </c>
      <c r="Q17" s="239">
        <f>'SGB1'!AC18/'population etimates'!AE6*1000000000</f>
        <v>3673.0905753435886</v>
      </c>
      <c r="R17" s="239">
        <f>'SGB1'!AD18/'population etimates'!AF6*1000000000</f>
        <v>3703.8810461501253</v>
      </c>
      <c r="S17" s="239">
        <f>'SGB1'!AE18/'population etimates'!AG6*1000000000</f>
        <v>3724.0108876088275</v>
      </c>
      <c r="T17" s="239">
        <f>'SGB1'!AF18/'population etimates'!AH6*1000000000</f>
        <v>2849.064006714108</v>
      </c>
      <c r="U17" s="239">
        <f>'SGB1'!AG18/'population etimates'!AI6*1000000000</f>
        <v>3208.4969851192127</v>
      </c>
      <c r="V17" s="376">
        <f>'SGB1'!AH18/'population etimates'!AJ6*1000000000</f>
        <v>3476.9806685048457</v>
      </c>
    </row>
    <row r="18" spans="1:22" ht="29.25" customHeight="1">
      <c r="A18" s="20" t="s">
        <v>500</v>
      </c>
      <c r="B18" s="134"/>
      <c r="C18" s="134"/>
      <c r="D18" s="134"/>
      <c r="E18" s="134"/>
      <c r="F18" s="134"/>
      <c r="G18" s="134"/>
      <c r="H18" s="134"/>
      <c r="I18" s="134"/>
      <c r="J18" s="134"/>
      <c r="K18" s="134"/>
      <c r="L18" s="134"/>
      <c r="M18" s="134"/>
      <c r="N18" s="134"/>
      <c r="O18" s="134"/>
      <c r="P18" s="134"/>
      <c r="Q18" s="134"/>
      <c r="R18" s="134"/>
      <c r="S18" s="134"/>
      <c r="T18" s="134"/>
      <c r="U18" s="134"/>
      <c r="V18" s="275"/>
    </row>
    <row r="19" spans="1:22" ht="17.5">
      <c r="A19" s="20" t="s">
        <v>95</v>
      </c>
      <c r="B19" s="239">
        <f>'SGB1'!N19/'population etimates'!P5*1000000000</f>
        <v>8198.7761547572045</v>
      </c>
      <c r="C19" s="239">
        <f>'SGB1'!O19/'population etimates'!Q5*1000000000</f>
        <v>8293.9725757127344</v>
      </c>
      <c r="D19" s="239">
        <f>'SGB1'!P19/'population etimates'!R5*1000000000</f>
        <v>8276.0655350785764</v>
      </c>
      <c r="E19" s="239">
        <f>'SGB1'!Q19/'population etimates'!S5*1000000000</f>
        <v>8235.6854917615747</v>
      </c>
      <c r="F19" s="239">
        <f>'SGB1'!R19/'population etimates'!T5*1000000000</f>
        <v>8465.8393563343798</v>
      </c>
      <c r="G19" s="239">
        <f>'SGB1'!S19/'population etimates'!U5*1000000000</f>
        <v>8508.3172147001933</v>
      </c>
      <c r="H19" s="239">
        <f>'SGB1'!T19/'population etimates'!V5*1000000000</f>
        <v>8418.1898556574215</v>
      </c>
      <c r="I19" s="239">
        <f>'SGB1'!U19/'population etimates'!W5*1000000000</f>
        <v>8326.9940174697531</v>
      </c>
      <c r="J19" s="239">
        <f>'SGB1'!V19/'population etimates'!X5*1000000000</f>
        <v>8201.8927444794954</v>
      </c>
      <c r="K19" s="239">
        <f>'SGB1'!W19/'population etimates'!Y5*1000000000</f>
        <v>8129.3986678993942</v>
      </c>
      <c r="L19" s="239">
        <f>'SGB1'!X19/'population etimates'!Z5*1000000000</f>
        <v>8186.1638060825044</v>
      </c>
      <c r="M19" s="239">
        <f>'SGB1'!Y19/'population etimates'!AA5*1000000000</f>
        <v>8204.4784803949169</v>
      </c>
      <c r="N19" s="239">
        <f>'SGB1'!Z19/'population etimates'!AB5*1000000000</f>
        <v>8373.1019522776569</v>
      </c>
      <c r="O19" s="239">
        <f>'SGB1'!AA19/'population etimates'!AC5*1000000000</f>
        <v>8444.8166759724554</v>
      </c>
      <c r="P19" s="239">
        <f>'SGB1'!AB19/'population etimates'!AD5*1000000000</f>
        <v>8667.0860547301436</v>
      </c>
      <c r="Q19" s="239">
        <f>'SGB1'!AC19/'population etimates'!AE5*1000000000</f>
        <v>8856.5477068279033</v>
      </c>
      <c r="R19" s="239">
        <f>'SGB1'!AD19/'population etimates'!AF5*1000000000</f>
        <v>8860.9992460602043</v>
      </c>
      <c r="S19" s="239">
        <f>'SGB1'!AE19/'population etimates'!AG5*1000000000</f>
        <v>8916.4058353010096</v>
      </c>
      <c r="T19" s="239">
        <f>'SGB1'!AF19/'population etimates'!AH5*1000000000</f>
        <v>6930.6622758873036</v>
      </c>
      <c r="U19" s="239">
        <f>'SGB1'!AG19/'population etimates'!AI5*1000000000</f>
        <v>7921.6774028723148</v>
      </c>
      <c r="V19" s="376">
        <f>'SGB1'!AH19/'population etimates'!AJ5*1000000000</f>
        <v>8645.96069271337</v>
      </c>
    </row>
    <row r="20" spans="1:22" ht="17.5">
      <c r="A20" s="20" t="s">
        <v>497</v>
      </c>
      <c r="B20" s="239">
        <f>'SGB1'!N20/'population etimates'!P6*1000000000</f>
        <v>8378.9762399666652</v>
      </c>
      <c r="C20" s="239">
        <f>'SGB1'!O20/'population etimates'!Q6*1000000000</f>
        <v>8390.910005151236</v>
      </c>
      <c r="D20" s="239">
        <f>'SGB1'!P20/'population etimates'!R6*1000000000</f>
        <v>8448.3357310923584</v>
      </c>
      <c r="E20" s="239">
        <f>'SGB1'!Q20/'population etimates'!S6*1000000000</f>
        <v>8387.0741385148285</v>
      </c>
      <c r="F20" s="239">
        <f>'SGB1'!R20/'population etimates'!T6*1000000000</f>
        <v>8454.0719803552765</v>
      </c>
      <c r="G20" s="239">
        <f>'SGB1'!S20/'population etimates'!U6*1000000000</f>
        <v>8465.7837267286668</v>
      </c>
      <c r="H20" s="239">
        <f>'SGB1'!T20/'population etimates'!V6*1000000000</f>
        <v>8322.1444319241255</v>
      </c>
      <c r="I20" s="239">
        <f>'SGB1'!U20/'population etimates'!W6*1000000000</f>
        <v>8177.9937613401444</v>
      </c>
      <c r="J20" s="239">
        <f>'SGB1'!V20/'population etimates'!X6*1000000000</f>
        <v>8005.9555121848598</v>
      </c>
      <c r="K20" s="239">
        <f>'SGB1'!W20/'population etimates'!Y6*1000000000</f>
        <v>7966.3805401544378</v>
      </c>
      <c r="L20" s="239">
        <f>'SGB1'!X20/'population etimates'!Z6*1000000000</f>
        <v>7919.9893939044305</v>
      </c>
      <c r="M20" s="239">
        <f>'SGB1'!Y20/'population etimates'!AA6*1000000000</f>
        <v>7901.9294918908408</v>
      </c>
      <c r="N20" s="239">
        <f>'SGB1'!Z20/'population etimates'!AB6*1000000000</f>
        <v>8064.5348908174155</v>
      </c>
      <c r="O20" s="239">
        <f>'SGB1'!AA20/'population etimates'!AC6*1000000000</f>
        <v>8150.6945171071566</v>
      </c>
      <c r="P20" s="239">
        <f>'SGB1'!AB20/'population etimates'!AD6*1000000000</f>
        <v>8272.9752610290652</v>
      </c>
      <c r="Q20" s="239">
        <f>'SGB1'!AC20/'population etimates'!AE6*1000000000</f>
        <v>8338.8662149611973</v>
      </c>
      <c r="R20" s="239">
        <f>'SGB1'!AD20/'population etimates'!AF6*1000000000</f>
        <v>8332.570534187169</v>
      </c>
      <c r="S20" s="239">
        <f>'SGB1'!AE20/'population etimates'!AG6*1000000000</f>
        <v>8395.587640289823</v>
      </c>
      <c r="T20" s="239">
        <f>'SGB1'!AF20/'population etimates'!AH6*1000000000</f>
        <v>6564.3207399215198</v>
      </c>
      <c r="U20" s="239">
        <f>'SGB1'!AG20/'population etimates'!AI6*1000000000</f>
        <v>7358.9521368466985</v>
      </c>
      <c r="V20" s="376">
        <f>'SGB1'!AH20/'population etimates'!AJ6*1000000000</f>
        <v>7929.341909662473</v>
      </c>
    </row>
    <row r="21" spans="1:22" ht="27.75" customHeight="1">
      <c r="A21" s="21" t="s">
        <v>686</v>
      </c>
      <c r="B21" s="226"/>
      <c r="C21" s="226"/>
      <c r="D21" s="226"/>
      <c r="E21" s="226"/>
      <c r="F21" s="226"/>
      <c r="G21" s="226"/>
      <c r="H21" s="226"/>
      <c r="I21" s="226"/>
      <c r="J21" s="226"/>
      <c r="K21" s="226"/>
      <c r="L21" s="226"/>
      <c r="N21" s="226"/>
      <c r="P21" s="226"/>
      <c r="Q21" s="226"/>
      <c r="T21" s="226"/>
      <c r="U21" s="26"/>
      <c r="V21" s="276" t="s">
        <v>106</v>
      </c>
    </row>
    <row r="22" spans="1:22" ht="17.5">
      <c r="A22" s="20" t="s">
        <v>95</v>
      </c>
      <c r="B22" s="240">
        <f>'SGB1'!N22/'population etimates'!P5*1000000</f>
        <v>0.69739439399921044</v>
      </c>
      <c r="C22" s="240">
        <f>'SGB1'!O22/'population etimates'!Q5*1000000</f>
        <v>0.64969912202821345</v>
      </c>
      <c r="D22" s="240">
        <f>'SGB1'!P22/'population etimates'!R5*1000000</f>
        <v>0.98558306944908847</v>
      </c>
      <c r="E22" s="240">
        <f>'SGB1'!Q22/'population etimates'!S5*1000000</f>
        <v>0.95867089350710333</v>
      </c>
      <c r="F22" s="240">
        <f>'SGB1'!R22/'population etimates'!T5*1000000</f>
        <v>0.93432818374861204</v>
      </c>
      <c r="G22" s="240">
        <f>'SGB1'!S22/'population etimates'!U5*1000000</f>
        <v>0.84680851063829787</v>
      </c>
      <c r="H22" s="240">
        <f>'SGB1'!T22/'population etimates'!V5*1000000</f>
        <v>0.85817524841915083</v>
      </c>
      <c r="I22" s="240">
        <f>'SGB1'!U22/'population etimates'!W5*1000000</f>
        <v>0.7884325006211893</v>
      </c>
      <c r="J22" s="240">
        <f>'SGB1'!V22/'population etimates'!X5*1000000</f>
        <v>0.68203413021169856</v>
      </c>
      <c r="K22" s="240">
        <f>'SGB1'!W22/'population etimates'!Y5*1000000</f>
        <v>0.64699333949697158</v>
      </c>
      <c r="L22" s="240">
        <f>'SGB1'!X22/'population etimates'!Z5*1000000</f>
        <v>0.66339205058717254</v>
      </c>
      <c r="M22" s="240">
        <f>'SGB1'!Y22/'population etimates'!AA5*1000000</f>
        <v>0.5858062578598644</v>
      </c>
      <c r="N22" s="240">
        <f>'SGB1'!Z22/'population etimates'!AB5*1000000</f>
        <v>0.58942329269204885</v>
      </c>
      <c r="O22" s="240">
        <f>'SGB1'!AA22/'population etimates'!AC5*1000000</f>
        <v>0.55983621812767537</v>
      </c>
      <c r="P22" s="240">
        <f>'SGB1'!AB22/'population etimates'!AD5*1000000</f>
        <v>0.57375987566377418</v>
      </c>
      <c r="Q22" s="240">
        <f>'SGB1'!AC22/'population etimates'!AE5*1000000</f>
        <v>0.50914319421914178</v>
      </c>
      <c r="R22" s="240">
        <f>'SGB1'!AD22/'population etimates'!AF5*1000000</f>
        <v>0.49631305051396629</v>
      </c>
      <c r="S22" s="240">
        <f>'SGB1'!AE22/'population etimates'!AG5*1000000</f>
        <v>0.46949645818461366</v>
      </c>
      <c r="T22" s="240">
        <f>'SGB1'!AF22/'population etimates'!AH5*1000000</f>
        <v>0.30662275887303331</v>
      </c>
      <c r="U22" s="240">
        <f>'SGB1'!AG22/'population etimates'!AI5*1000000</f>
        <v>0.32099125896457958</v>
      </c>
      <c r="V22" s="377">
        <f>'SGB1'!AH22/'population etimates'!AJ5*1000000</f>
        <v>0.35566342451504596</v>
      </c>
    </row>
    <row r="23" spans="1:22" ht="17.5">
      <c r="A23" s="20" t="s">
        <v>96</v>
      </c>
      <c r="B23" s="240">
        <f>'SGB1'!N23/'population etimates'!P6*1000000</f>
        <v>0.68334088718618868</v>
      </c>
      <c r="C23" s="240">
        <f>'SGB1'!O23/'population etimates'!Q6*1000000</f>
        <v>0.64239398445114848</v>
      </c>
      <c r="D23" s="240">
        <f>'SGB1'!P23/'population etimates'!R6*1000000</f>
        <v>0.84296732372624761</v>
      </c>
      <c r="E23" s="240">
        <f>'SGB1'!Q23/'population etimates'!S6*1000000</f>
        <v>0.78686781683182172</v>
      </c>
      <c r="F23" s="240">
        <f>'SGB1'!R23/'population etimates'!T6*1000000</f>
        <v>0.75915435805125708</v>
      </c>
      <c r="G23" s="240">
        <f>'SGB1'!S23/'population etimates'!U6*1000000</f>
        <v>0.72325121254469971</v>
      </c>
      <c r="H23" s="240">
        <f>'SGB1'!T23/'population etimates'!V6*1000000</f>
        <v>0.66526919281028007</v>
      </c>
      <c r="I23" s="240">
        <f>'SGB1'!U23/'population etimates'!W6*1000000</f>
        <v>0.62839261226669629</v>
      </c>
      <c r="J23" s="240">
        <f>'SGB1'!V23/'population etimates'!X6*1000000</f>
        <v>0.57101175147945715</v>
      </c>
      <c r="K23" s="240">
        <f>'SGB1'!W23/'population etimates'!Y6*1000000</f>
        <v>0.57568169108901035</v>
      </c>
      <c r="L23" s="240">
        <f>'SGB1'!X23/'population etimates'!Z6*1000000</f>
        <v>0.56252017860101278</v>
      </c>
      <c r="M23" s="240">
        <f>'SGB1'!Y23/'population etimates'!AA6*1000000</f>
        <v>0.5288096990090666</v>
      </c>
      <c r="N23" s="240">
        <f>'SGB1'!Z23/'population etimates'!AB6*1000000</f>
        <v>0.55391194047369374</v>
      </c>
      <c r="O23" s="240">
        <f>'SGB1'!AA23/'population etimates'!AC6*1000000</f>
        <v>0.52685787343416279</v>
      </c>
      <c r="P23" s="240">
        <f>'SGB1'!AB23/'population etimates'!AD6*1000000</f>
        <v>0.5046347189038346</v>
      </c>
      <c r="Q23" s="240">
        <f>'SGB1'!AC23/'population etimates'!AE6*1000000</f>
        <v>0.48494869135044838</v>
      </c>
      <c r="R23" s="240">
        <f>'SGB1'!AD23/'population etimates'!AF6*1000000</f>
        <v>0.48919741994245469</v>
      </c>
      <c r="S23" s="240">
        <f>'SGB1'!AE23/'population etimates'!AG6*1000000</f>
        <v>0.47066628502103286</v>
      </c>
      <c r="T23" s="240">
        <f>'SGB1'!AF23/'population etimates'!AH6*1000000</f>
        <v>0.36658251061229302</v>
      </c>
      <c r="U23" s="240">
        <f>'SGB1'!AG23/'population etimates'!AI6*1000000</f>
        <v>0.41696886759110718</v>
      </c>
      <c r="V23" s="377">
        <f>'SGB1'!AH23/'population etimates'!AJ6*1000000</f>
        <v>0.45256750980227045</v>
      </c>
    </row>
    <row r="24" spans="1:22" ht="34.5" customHeight="1">
      <c r="A24" s="21" t="s">
        <v>503</v>
      </c>
      <c r="B24" s="226"/>
      <c r="C24" s="226"/>
      <c r="D24" s="226"/>
      <c r="E24" s="226"/>
      <c r="F24" s="226"/>
      <c r="G24" s="226"/>
      <c r="H24" s="226"/>
      <c r="I24" s="226"/>
      <c r="J24" s="226"/>
      <c r="K24" s="226"/>
      <c r="L24" s="226"/>
      <c r="N24" s="226"/>
      <c r="P24" s="226"/>
      <c r="Q24" s="226"/>
      <c r="T24" s="226"/>
      <c r="U24" s="26"/>
      <c r="V24" s="276" t="s">
        <v>107</v>
      </c>
    </row>
    <row r="25" spans="1:22" ht="17.5">
      <c r="A25" s="20" t="s">
        <v>95</v>
      </c>
      <c r="B25" s="237">
        <f>'SGB1'!N25/'population etimates'!P5*1000000</f>
        <v>92.921437031188304</v>
      </c>
      <c r="C25" s="237">
        <f>'SGB1'!O25/'population etimates'!Q5*1000000</f>
        <v>94.225510506066882</v>
      </c>
      <c r="D25" s="237">
        <f>'SGB1'!P25/'population etimates'!R5*1000000</f>
        <v>90.330659783386707</v>
      </c>
      <c r="E25" s="237">
        <f>'SGB1'!Q25/'population etimates'!S5*1000000</f>
        <v>91.07101868488806</v>
      </c>
      <c r="F25" s="237">
        <f>'SGB1'!R25/'population etimates'!T5*1000000</f>
        <v>92.706590313947146</v>
      </c>
      <c r="G25" s="237">
        <f>'SGB1'!S25/'population etimates'!U5*1000000</f>
        <v>94.249880443802326</v>
      </c>
      <c r="H25" s="237">
        <f>'SGB1'!T25/'population etimates'!V5*1000000</f>
        <v>92.953468128445678</v>
      </c>
      <c r="I25" s="237">
        <f>'SGB1'!U25/'population etimates'!W5*1000000</f>
        <v>87.536824449915713</v>
      </c>
      <c r="J25" s="237">
        <f>'SGB1'!V25/'population etimates'!X5*1000000</f>
        <v>81.753150489261131</v>
      </c>
      <c r="K25" s="237">
        <f>'SGB1'!W25/'population etimates'!Y5*1000000</f>
        <v>82.201601608921848</v>
      </c>
      <c r="L25" s="237">
        <f>'SGB1'!X25/'population etimates'!Z5*1000000</f>
        <v>79.105396097052662</v>
      </c>
      <c r="M25" s="237">
        <f>'SGB1'!Y25/'population etimates'!AA5*1000000</f>
        <v>79.03013186699026</v>
      </c>
      <c r="N25" s="237">
        <f>'SGB1'!Z25/'population etimates'!AB5*1000000</f>
        <v>77.464713127493454</v>
      </c>
      <c r="O25" s="237">
        <f>'SGB1'!AA25/'population etimates'!AC5*1000000</f>
        <v>76.245573101726038</v>
      </c>
      <c r="P25" s="237">
        <f>'SGB1'!AB25/'population etimates'!AD5*1000000</f>
        <v>72.575919748258002</v>
      </c>
      <c r="Q25" s="237">
        <f>'SGB1'!AC25/'population etimates'!AE5*1000000</f>
        <v>71.154696947352903</v>
      </c>
      <c r="R25" s="237">
        <f>'SGB1'!AD25/'population etimates'!AF5*1000000</f>
        <v>68.590132583071295</v>
      </c>
      <c r="S25" s="237">
        <f>'SGB1'!AE25/'population etimates'!AG5*1000000</f>
        <v>66.077279300056745</v>
      </c>
      <c r="T25" s="237">
        <f>'SGB1'!AF25/'population etimates'!AH5*1000000</f>
        <v>22.868642517380167</v>
      </c>
      <c r="U25" s="237">
        <f>'SGB1'!AG25/'population etimates'!AI5*1000000</f>
        <v>42.529322312459357</v>
      </c>
      <c r="V25" s="374">
        <f>'SGB1'!AH25/'population etimates'!AJ5*1000000</f>
        <v>54.878084290577199</v>
      </c>
    </row>
    <row r="26" spans="1:22" ht="17.5">
      <c r="A26" s="20" t="s">
        <v>96</v>
      </c>
      <c r="B26" s="237">
        <f>'SGB1'!N26/'population etimates'!P6*1000000</f>
        <v>78.899714180149687</v>
      </c>
      <c r="C26" s="237">
        <f>'SGB1'!O26/'population etimates'!Q6*1000000</f>
        <v>80.801994927202088</v>
      </c>
      <c r="D26" s="237">
        <f>'SGB1'!P26/'population etimates'!R6*1000000</f>
        <v>79.134581948703598</v>
      </c>
      <c r="E26" s="237">
        <f>'SGB1'!Q26/'population etimates'!S6*1000000</f>
        <v>80.077903998609855</v>
      </c>
      <c r="F26" s="237">
        <f>'SGB1'!R26/'population etimates'!T6*1000000</f>
        <v>82.806812463767542</v>
      </c>
      <c r="G26" s="237">
        <f>'SGB1'!S26/'population etimates'!U6*1000000</f>
        <v>86.350133990472855</v>
      </c>
      <c r="H26" s="237">
        <f>'SGB1'!T26/'population etimates'!V6*1000000</f>
        <v>87.433485924744488</v>
      </c>
      <c r="I26" s="237">
        <f>'SGB1'!U26/'population etimates'!W6*1000000</f>
        <v>85.802600245683308</v>
      </c>
      <c r="J26" s="237">
        <f>'SGB1'!V26/'population etimates'!X6*1000000</f>
        <v>84.723969950741093</v>
      </c>
      <c r="K26" s="237">
        <f>'SGB1'!W26/'population etimates'!Y6*1000000</f>
        <v>84.445187992826334</v>
      </c>
      <c r="L26" s="237">
        <f>'SGB1'!X26/'population etimates'!Z6*1000000</f>
        <v>82.403286466818116</v>
      </c>
      <c r="M26" s="237">
        <f>'SGB1'!Y26/'population etimates'!AA6*1000000</f>
        <v>83.509830289080412</v>
      </c>
      <c r="N26" s="237">
        <f>'SGB1'!Z26/'population etimates'!AB6*1000000</f>
        <v>81.943233138568516</v>
      </c>
      <c r="O26" s="237">
        <f>'SGB1'!AA26/'population etimates'!AC6*1000000</f>
        <v>79.403151295730851</v>
      </c>
      <c r="P26" s="237">
        <f>'SGB1'!AB26/'population etimates'!AD6*1000000</f>
        <v>77.298085713534476</v>
      </c>
      <c r="Q26" s="237">
        <f>'SGB1'!AC26/'population etimates'!AE6*1000000</f>
        <v>75.300694357489277</v>
      </c>
      <c r="R26" s="237">
        <f>'SGB1'!AD26/'population etimates'!AF6*1000000</f>
        <v>74.139584637701802</v>
      </c>
      <c r="S26" s="237">
        <f>'SGB1'!AE26/'population etimates'!AG6*1000000</f>
        <v>69.734684639294812</v>
      </c>
      <c r="T26" s="237">
        <f>'SGB1'!AF26/'population etimates'!AH6*1000000</f>
        <v>26.554894136022792</v>
      </c>
      <c r="U26" s="237">
        <f>'SGB1'!AG26/'population etimates'!AI6*1000000</f>
        <v>47.958424763204313</v>
      </c>
      <c r="V26" s="374">
        <f>'SGB1'!AH26/'population etimates'!AJ6*1000000</f>
        <v>56.985963254050972</v>
      </c>
    </row>
    <row r="27" spans="1:22" ht="25.5" customHeight="1">
      <c r="A27" s="21" t="s">
        <v>504</v>
      </c>
      <c r="B27" s="226"/>
      <c r="C27" s="226"/>
      <c r="D27" s="226"/>
      <c r="E27" s="226"/>
      <c r="F27" s="226"/>
      <c r="G27" s="226"/>
      <c r="H27" s="226"/>
      <c r="I27" s="226"/>
      <c r="J27" s="226"/>
      <c r="K27" s="226"/>
      <c r="L27" s="226"/>
      <c r="N27" s="226"/>
      <c r="P27" s="226"/>
      <c r="Q27" s="226"/>
      <c r="T27" s="226"/>
      <c r="U27" s="26"/>
      <c r="V27" s="276" t="s">
        <v>107</v>
      </c>
    </row>
    <row r="28" spans="1:22" ht="17.5">
      <c r="A28" s="20" t="s">
        <v>95</v>
      </c>
      <c r="B28" s="238">
        <f>'SGB1'!N28/'population etimates'!P5*1000000</f>
        <v>10.338774180813264</v>
      </c>
      <c r="C28" s="238">
        <f>'SGB1'!O28/'population etimates'!Q5*1000000</f>
        <v>11.027510900660944</v>
      </c>
      <c r="D28" s="238">
        <f>'SGB1'!P28/'population etimates'!R5*1000000</f>
        <v>12.048154318195229</v>
      </c>
      <c r="E28" s="238">
        <f>'SGB1'!Q28/'population etimates'!S5*1000000</f>
        <v>13.059351688779302</v>
      </c>
      <c r="F28" s="238">
        <f>'SGB1'!R28/'population etimates'!T5*1000000</f>
        <v>13.595157701973465</v>
      </c>
      <c r="G28" s="238">
        <f>'SGB1'!S28/'population etimates'!U5*1000000</f>
        <v>14.070462282398454</v>
      </c>
      <c r="H28" s="238">
        <f>'SGB1'!T28/'population etimates'!V5*1000000</f>
        <v>14.656456534561508</v>
      </c>
      <c r="I28" s="238">
        <f>'SGB1'!U28/'population etimates'!W5*1000000</f>
        <v>14.616848625726853</v>
      </c>
      <c r="J28" s="238">
        <f>'SGB1'!V28/'population etimates'!X5*1000000</f>
        <v>15.107749610429098</v>
      </c>
      <c r="K28" s="238">
        <f>'SGB1'!W28/'population etimates'!Y5*1000000</f>
        <v>15.719315458782244</v>
      </c>
      <c r="L28" s="238">
        <f>'SGB1'!X28/'population etimates'!Z5*1000000</f>
        <v>16.138231707317075</v>
      </c>
      <c r="M28" s="238">
        <f>'SGB1'!Y28/'population etimates'!AA5*1000000</f>
        <v>16.273438819753366</v>
      </c>
      <c r="N28" s="238">
        <f>'SGB1'!Z28/'population etimates'!AB5*1000000</f>
        <v>17.147879422544694</v>
      </c>
      <c r="O28" s="238">
        <f>'SGB1'!AA28/'population etimates'!AC5*1000000</f>
        <v>17.38321235808673</v>
      </c>
      <c r="P28" s="238">
        <f>'SGB1'!AB28/'population etimates'!AD5*1000000</f>
        <v>17.429274520324903</v>
      </c>
      <c r="Q28" s="238">
        <f>'SGB1'!AC28/'population etimates'!AE5*1000000</f>
        <v>17.906976847072706</v>
      </c>
      <c r="R28" s="238">
        <f>'SGB1'!AD28/'population etimates'!AF5*1000000</f>
        <v>17.837112226696824</v>
      </c>
      <c r="S28" s="238">
        <f>'SGB1'!AE28/'population etimates'!AG5*1000000</f>
        <v>17.325450185785151</v>
      </c>
      <c r="T28" s="238">
        <f>'SGB1'!AF28/'population etimates'!AH5*1000000</f>
        <v>2.7237189901207461</v>
      </c>
      <c r="U28" s="238">
        <f>'SGB1'!AG28/'population etimates'!AI5*1000000</f>
        <v>8.9052719940144893</v>
      </c>
      <c r="V28" s="275" t="s">
        <v>366</v>
      </c>
    </row>
    <row r="29" spans="1:22" ht="17.5">
      <c r="A29" s="20" t="s">
        <v>505</v>
      </c>
      <c r="B29" s="238">
        <f>'SGB1'!N29/'population etimates'!P6*1000000</f>
        <v>13.444427229085562</v>
      </c>
      <c r="C29" s="238">
        <f>'SGB1'!O29/'population etimates'!Q6*1000000</f>
        <v>13.660818910697964</v>
      </c>
      <c r="D29" s="238">
        <f>'SGB1'!P29/'population etimates'!R6*1000000</f>
        <v>13.882816191585729</v>
      </c>
      <c r="E29" s="238">
        <f>'SGB1'!Q29/'population etimates'!S6*1000000</f>
        <v>14.098783971377756</v>
      </c>
      <c r="F29" s="238">
        <f>'SGB1'!R29/'population etimates'!T6*1000000</f>
        <v>16.654868291313068</v>
      </c>
      <c r="G29" s="238">
        <f>'SGB1'!S29/'population etimates'!U6*1000000</f>
        <v>17.093651733440577</v>
      </c>
      <c r="H29" s="238">
        <f>'SGB1'!T29/'population etimates'!V6*1000000</f>
        <v>17.889407910317363</v>
      </c>
      <c r="I29" s="238">
        <f>'SGB1'!U29/'population etimates'!W6*1000000</f>
        <v>17.619347813514558</v>
      </c>
      <c r="J29" s="238">
        <f>'SGB1'!V29/'population etimates'!X6*1000000</f>
        <v>19.037586369781994</v>
      </c>
      <c r="K29" s="238">
        <f>'SGB1'!W29/'population etimates'!Y6*1000000</f>
        <v>19.977248719949706</v>
      </c>
      <c r="L29" s="238">
        <f>'SGB1'!X29/'population etimates'!Z6*1000000</f>
        <v>20.507354488253622</v>
      </c>
      <c r="M29" s="238">
        <f>'SGB1'!Y29/'population etimates'!AA6*1000000</f>
        <v>21.398861829905417</v>
      </c>
      <c r="N29" s="238">
        <f>'SGB1'!Z29/'population etimates'!AB6*1000000</f>
        <v>22.190632984562786</v>
      </c>
      <c r="O29" s="238">
        <f>'SGB1'!AA29/'population etimates'!AC6*1000000</f>
        <v>23.139641520883554</v>
      </c>
      <c r="P29" s="238">
        <f>'SGB1'!AB29/'population etimates'!AD6*1000000</f>
        <v>23.04071426331797</v>
      </c>
      <c r="Q29" s="238">
        <f>'SGB1'!AC29/'population etimates'!AE6*1000000</f>
        <v>23.001619385690017</v>
      </c>
      <c r="R29" s="238">
        <f>'SGB1'!AD29/'population etimates'!AF6*1000000</f>
        <v>23.546211585730617</v>
      </c>
      <c r="S29" s="238">
        <f>'SGB1'!AE29/'population etimates'!AG6*1000000</f>
        <v>23.17299286290309</v>
      </c>
      <c r="T29" s="238">
        <f>'SGB1'!AF29/'population etimates'!AH6*1000000</f>
        <v>5.2772291061766836</v>
      </c>
      <c r="U29" s="238">
        <f>'SGB1'!AG29/'population etimates'!AI6*1000000</f>
        <v>13.737530194906972</v>
      </c>
      <c r="V29" s="275" t="s">
        <v>366</v>
      </c>
    </row>
    <row r="30" spans="1:22" ht="27.75" customHeight="1">
      <c r="A30" s="21" t="s">
        <v>99</v>
      </c>
      <c r="B30" s="226"/>
      <c r="C30" s="226"/>
      <c r="D30" s="226"/>
      <c r="E30" s="226"/>
      <c r="F30" s="226"/>
      <c r="G30" s="226"/>
      <c r="H30" s="226"/>
      <c r="I30" s="226"/>
      <c r="J30" s="226"/>
      <c r="K30" s="226"/>
      <c r="L30" s="226"/>
      <c r="N30" s="226"/>
      <c r="P30" s="226"/>
      <c r="Q30" s="226"/>
      <c r="T30" s="226"/>
      <c r="U30" s="26"/>
      <c r="V30" s="276" t="s">
        <v>107</v>
      </c>
    </row>
    <row r="31" spans="1:22" ht="17.5">
      <c r="A31" s="20" t="s">
        <v>95</v>
      </c>
      <c r="B31" s="238">
        <f>'SGB1'!N31/'population etimates'!P5*1000000</f>
        <v>3.90505329648638</v>
      </c>
      <c r="C31" s="238">
        <f>'SGB1'!O31/'population etimates'!Q5*1000000</f>
        <v>4.1597405544046566</v>
      </c>
      <c r="D31" s="238">
        <f>'SGB1'!P31/'population etimates'!R5*1000000</f>
        <v>4.4361556163090299</v>
      </c>
      <c r="E31" s="238">
        <f>'SGB1'!Q31/'population etimates'!S5*1000000</f>
        <v>4.6564285155179839</v>
      </c>
      <c r="F31" s="238">
        <f>'SGB1'!R31/'population etimates'!T5*1000000</f>
        <v>4.7606590559311135</v>
      </c>
      <c r="G31" s="238">
        <f>'SGB1'!S31/'population etimates'!U5*1000000</f>
        <v>4.861191295938105</v>
      </c>
      <c r="H31" s="238">
        <f>'SGB1'!T31/'population etimates'!V5*1000000</f>
        <v>4.6797284206884626</v>
      </c>
      <c r="I31" s="238">
        <f>'SGB1'!U31/'population etimates'!W5*1000000</f>
        <v>4.2992029664175533</v>
      </c>
      <c r="J31" s="238">
        <f>'SGB1'!V31/'population etimates'!X5*1000000</f>
        <v>3.972673026490821</v>
      </c>
      <c r="K31" s="238">
        <f>'SGB1'!W31/'population etimates'!Y5*1000000</f>
        <v>4.1632860997377312</v>
      </c>
      <c r="L31" s="238">
        <f>'SGB1'!X31/'population etimates'!Z5*1000000</f>
        <v>4.1792758205359828</v>
      </c>
      <c r="M31" s="238">
        <f>'SGB1'!Y31/'population etimates'!AA5*1000000</f>
        <v>4.3641721568406631</v>
      </c>
      <c r="N31" s="238">
        <f>'SGB1'!Z31/'population etimates'!AB5*1000000</f>
        <v>4.5022065973520835</v>
      </c>
      <c r="O31" s="238">
        <f>'SGB1'!AA31/'population etimates'!AC5*1000000</f>
        <v>4.7476270240089331</v>
      </c>
      <c r="P31" s="238">
        <f>'SGB1'!AB31/'population etimates'!AD5*1000000</f>
        <v>4.9814050733620734</v>
      </c>
      <c r="Q31" s="238">
        <f>'SGB1'!AC31/'population etimates'!AE5*1000000</f>
        <v>5.314665978469252</v>
      </c>
      <c r="R31" s="238">
        <f>'SGB1'!AD31/'population etimates'!AF5*1000000</f>
        <v>5.4143910556996007</v>
      </c>
      <c r="S31" s="238">
        <f>'SGB1'!AE31/'population etimates'!AG5*1000000</f>
        <v>5.2856332253399962</v>
      </c>
      <c r="T31" s="238">
        <f>'SGB1'!AF31/'population etimates'!AH5*1000000</f>
        <v>1.2877789974387119</v>
      </c>
      <c r="U31" s="238">
        <f>'SGB1'!AG31/'population etimates'!AI5*1000000</f>
        <v>1.2773955729119144</v>
      </c>
      <c r="V31" s="375">
        <f>'SGB1'!AH31/'population etimates'!AJ5*1000000</f>
        <v>3.9183196773663753</v>
      </c>
    </row>
    <row r="32" spans="1:22" ht="17.5">
      <c r="A32" s="20" t="s">
        <v>100</v>
      </c>
      <c r="B32" s="238">
        <f>'SGB1'!N32/'population etimates'!P8*1000000</f>
        <v>3.1802888392900837</v>
      </c>
      <c r="C32" s="238">
        <f>'SGB1'!O32/'population etimates'!Q8*1000000</f>
        <v>3.3536417581520577</v>
      </c>
      <c r="D32" s="238">
        <f>'SGB1'!P32/'population etimates'!R8*1000000</f>
        <v>3.5979764860143297</v>
      </c>
      <c r="E32" s="238">
        <f>'SGB1'!Q32/'population etimates'!S8*1000000</f>
        <v>3.7775968315308712</v>
      </c>
      <c r="F32" s="238">
        <f>'SGB1'!R32/'population etimates'!T8*1000000</f>
        <v>3.8666832316606685</v>
      </c>
      <c r="G32" s="238">
        <f>'SGB1'!S32/'population etimates'!U8*1000000</f>
        <v>3.9257278424372846</v>
      </c>
      <c r="H32" s="238">
        <f>'SGB1'!T32/'population etimates'!V8*1000000</f>
        <v>3.8075968577265069</v>
      </c>
      <c r="I32" s="238">
        <f>'SGB1'!U32/'population etimates'!W8*1000000</f>
        <v>3.4972220743667179</v>
      </c>
      <c r="J32" s="238">
        <f>'SGB1'!V32/'population etimates'!X8*1000000</f>
        <v>3.35079346449402</v>
      </c>
      <c r="K32" s="238">
        <f>'SGB1'!W32/'population etimates'!Y8*1000000</f>
        <v>3.4605114201760934</v>
      </c>
      <c r="L32" s="238">
        <f>'SGB1'!X32/'population etimates'!Z8*1000000</f>
        <v>3.4601388147843273</v>
      </c>
      <c r="M32" s="238">
        <f>'SGB1'!Y32/'population etimates'!AA8*1000000</f>
        <v>3.5604762101015304</v>
      </c>
      <c r="N32" s="238">
        <f>'SGB1'!Z32/'population etimates'!AB8*1000000</f>
        <v>3.6882624067538257</v>
      </c>
      <c r="O32" s="238">
        <f>'SGB1'!AA32/'population etimates'!AC8*1000000</f>
        <v>3.860071843918865</v>
      </c>
      <c r="P32" s="238">
        <f>'SGB1'!AB32/'population etimates'!AD8*1000000</f>
        <v>4.0861064981317057</v>
      </c>
      <c r="Q32" s="238">
        <f>'SGB1'!AC32/'population etimates'!AE8*1000000</f>
        <v>4.3067728459875569</v>
      </c>
      <c r="R32" s="238">
        <f>'SGB1'!AD32/'population etimates'!AF8*1000000</f>
        <v>4.396595045875288</v>
      </c>
      <c r="S32" s="238">
        <f>'SGB1'!AE32/'population etimates'!AG8*1000000</f>
        <v>4.4415492944146271</v>
      </c>
      <c r="T32" s="238">
        <f>'SGB1'!AF32/'population etimates'!AH8*1000000</f>
        <v>1.0984592203536387</v>
      </c>
      <c r="U32" s="238">
        <f>'SGB1'!AG32/'population etimates'!AI8*1000000</f>
        <v>0.96122420932997144</v>
      </c>
      <c r="V32" s="375">
        <f>'SGB1'!AH32/'population etimates'!AJ8*1000000</f>
        <v>3.2793616348199559</v>
      </c>
    </row>
    <row r="33" spans="1:22" ht="24" customHeight="1">
      <c r="A33" s="21" t="s">
        <v>101</v>
      </c>
      <c r="B33" s="226"/>
      <c r="C33" s="226"/>
      <c r="D33" s="226"/>
      <c r="E33" s="226"/>
      <c r="F33" s="226"/>
      <c r="G33" s="226"/>
      <c r="H33" s="226"/>
      <c r="I33" s="226"/>
      <c r="J33" s="226"/>
      <c r="K33" s="226"/>
      <c r="L33" s="226"/>
      <c r="N33" s="226"/>
      <c r="P33" s="226"/>
      <c r="Q33" s="226"/>
      <c r="T33" s="226"/>
      <c r="U33" s="26"/>
      <c r="V33" s="276" t="s">
        <v>108</v>
      </c>
    </row>
    <row r="34" spans="1:22" ht="17.5">
      <c r="A34" s="24" t="s">
        <v>87</v>
      </c>
      <c r="B34" s="133"/>
      <c r="C34" s="133"/>
      <c r="D34" s="133"/>
      <c r="E34" s="133"/>
      <c r="F34" s="133"/>
      <c r="G34" s="133"/>
      <c r="H34" s="133"/>
      <c r="I34" s="133"/>
      <c r="J34" s="133"/>
      <c r="K34" s="133"/>
      <c r="L34" s="133"/>
      <c r="M34" s="133"/>
      <c r="V34" s="275"/>
    </row>
    <row r="35" spans="1:22" ht="17.5">
      <c r="A35" s="20" t="s">
        <v>95</v>
      </c>
      <c r="B35" s="26" t="s">
        <v>366</v>
      </c>
      <c r="C35" s="26" t="s">
        <v>366</v>
      </c>
      <c r="D35" s="26" t="s">
        <v>366</v>
      </c>
      <c r="E35" s="26" t="s">
        <v>366</v>
      </c>
      <c r="F35" s="26" t="s">
        <v>366</v>
      </c>
      <c r="G35" s="26" t="s">
        <v>366</v>
      </c>
      <c r="H35" s="26" t="s">
        <v>366</v>
      </c>
      <c r="I35" s="26" t="s">
        <v>366</v>
      </c>
      <c r="J35" s="26" t="s">
        <v>366</v>
      </c>
      <c r="K35" s="26" t="s">
        <v>366</v>
      </c>
      <c r="L35" s="26" t="s">
        <v>366</v>
      </c>
      <c r="M35" s="26" t="s">
        <v>366</v>
      </c>
      <c r="N35" s="26" t="s">
        <v>366</v>
      </c>
      <c r="O35" s="26" t="s">
        <v>366</v>
      </c>
      <c r="P35" s="26" t="s">
        <v>366</v>
      </c>
      <c r="Q35" s="26" t="s">
        <v>366</v>
      </c>
      <c r="R35" s="26" t="s">
        <v>366</v>
      </c>
      <c r="S35" s="26" t="s">
        <v>366</v>
      </c>
      <c r="T35" s="26" t="s">
        <v>366</v>
      </c>
      <c r="U35" s="238">
        <f>'SGB1'!AG35/'population etimates'!AI5*1000000</f>
        <v>0</v>
      </c>
      <c r="V35" s="375">
        <f>'SGB1'!AH35/'population etimates'!AJ5*1000000</f>
        <v>28.30343619409113</v>
      </c>
    </row>
    <row r="36" spans="1:22" ht="17.5">
      <c r="A36" s="20" t="s">
        <v>109</v>
      </c>
      <c r="B36" s="26" t="s">
        <v>366</v>
      </c>
      <c r="C36" s="26" t="s">
        <v>366</v>
      </c>
      <c r="D36" s="26" t="s">
        <v>366</v>
      </c>
      <c r="E36" s="26" t="s">
        <v>366</v>
      </c>
      <c r="F36" s="26" t="s">
        <v>366</v>
      </c>
      <c r="G36" s="26" t="s">
        <v>366</v>
      </c>
      <c r="H36" s="26" t="s">
        <v>366</v>
      </c>
      <c r="I36" s="26" t="s">
        <v>366</v>
      </c>
      <c r="J36" s="26" t="s">
        <v>366</v>
      </c>
      <c r="K36" s="26" t="s">
        <v>366</v>
      </c>
      <c r="L36" s="26" t="s">
        <v>366</v>
      </c>
      <c r="M36" s="26" t="s">
        <v>366</v>
      </c>
      <c r="N36" s="26" t="s">
        <v>366</v>
      </c>
      <c r="O36" s="26" t="s">
        <v>366</v>
      </c>
      <c r="P36" s="26" t="s">
        <v>366</v>
      </c>
      <c r="Q36" s="26" t="s">
        <v>366</v>
      </c>
      <c r="R36" s="26" t="s">
        <v>366</v>
      </c>
      <c r="S36" s="26" t="s">
        <v>366</v>
      </c>
      <c r="T36" s="26" t="s">
        <v>366</v>
      </c>
      <c r="U36" s="238">
        <f>'SGB1'!AG36/'population etimates'!AI8*1000000</f>
        <v>0</v>
      </c>
      <c r="V36" s="375">
        <f>'SGB1'!AH36/'population etimates'!AJ8*1000000</f>
        <v>24.26494014248858</v>
      </c>
    </row>
    <row r="37" spans="1:22" ht="26.25" customHeight="1">
      <c r="A37" s="24" t="s">
        <v>507</v>
      </c>
      <c r="B37" s="133"/>
      <c r="C37" s="133"/>
      <c r="D37" s="133"/>
      <c r="E37" s="133"/>
      <c r="F37" s="133"/>
      <c r="G37" s="133"/>
      <c r="H37" s="133"/>
      <c r="I37" s="133"/>
      <c r="J37" s="133"/>
      <c r="K37" s="133"/>
      <c r="L37" s="133"/>
      <c r="M37" s="133"/>
      <c r="V37" s="275"/>
    </row>
    <row r="38" spans="1:22" ht="17.5">
      <c r="A38" s="20" t="s">
        <v>508</v>
      </c>
      <c r="B38" s="238">
        <f>'SGB1'!N38/'population etimates'!P5*1000000</f>
        <v>1.8002360836952231</v>
      </c>
      <c r="C38" s="238">
        <f>'SGB1'!O38/'population etimates'!Q5*1000000</f>
        <v>1.6412216632139685</v>
      </c>
      <c r="D38" s="238">
        <f>'SGB1'!P38/'population etimates'!R5*1000000</f>
        <v>2.2126939795055365</v>
      </c>
      <c r="E38" s="238">
        <f>'SGB1'!Q38/'population etimates'!S5*1000000</f>
        <v>2.802238659935032</v>
      </c>
      <c r="F38" s="238">
        <f>'SGB1'!R38/'population etimates'!T5*1000000</f>
        <v>2.5247900878611365</v>
      </c>
      <c r="G38" s="238">
        <f>'SGB1'!S38/'population etimates'!U5*1000000</f>
        <v>2.1953578336557058</v>
      </c>
      <c r="H38" s="238">
        <f>'SGB1'!T38/'population etimates'!V5*1000000</f>
        <v>1.991197216936708</v>
      </c>
      <c r="I38" s="238">
        <f>'SGB1'!U38/'population etimates'!W5*1000000</f>
        <v>1.8520996196410482</v>
      </c>
      <c r="J38" s="238">
        <f>'SGB1'!V38/'population etimates'!X5*1000000</f>
        <v>1.5829881038348981</v>
      </c>
      <c r="K38" s="238">
        <f>'SGB1'!W38/'population etimates'!Y5*1000000</f>
        <v>1.8622992886658236</v>
      </c>
      <c r="L38" s="238">
        <f>'SGB1'!X38/'population etimates'!Z5*1000000</f>
        <v>1.5864950316169828</v>
      </c>
      <c r="M38" s="26" t="s">
        <v>366</v>
      </c>
      <c r="N38" s="26" t="s">
        <v>366</v>
      </c>
      <c r="O38" s="26" t="s">
        <v>366</v>
      </c>
      <c r="P38" s="26" t="s">
        <v>366</v>
      </c>
      <c r="Q38" s="26" t="s">
        <v>366</v>
      </c>
      <c r="R38" s="238">
        <f>'SGB1'!AD38/'population etimates'!AF5*1000000</f>
        <v>0.81785386302201124</v>
      </c>
      <c r="S38" s="238">
        <f>'SGB1'!AE38/'population etimates'!AG5*1000000</f>
        <v>0.78360381408672419</v>
      </c>
      <c r="T38" s="238">
        <f>'SGB1'!AF38/'population etimates'!AH5*1000000</f>
        <v>0.69045005488474209</v>
      </c>
      <c r="U38" s="238">
        <f>'SGB1'!AG38/'population etimates'!AI5*1000000</f>
        <v>0.77166739539042672</v>
      </c>
      <c r="V38" s="375">
        <f>'SGB1'!AH38/'population etimates'!AJ5*1000000</f>
        <v>0.73460282304421609</v>
      </c>
    </row>
    <row r="39" spans="1:22" ht="17.5">
      <c r="A39" s="20" t="s">
        <v>96</v>
      </c>
      <c r="B39" s="238">
        <f>'SGB1'!N39/'population etimates'!P6*1000000</f>
        <v>1.5086318975105544</v>
      </c>
      <c r="C39" s="238">
        <f>'SGB1'!O39/'population etimates'!Q6*1000000</f>
        <v>1.5345646975065723</v>
      </c>
      <c r="D39" s="238">
        <f>'SGB1'!P39/'population etimates'!R6*1000000</f>
        <v>1.7188585501673679</v>
      </c>
      <c r="E39" s="238">
        <f>'SGB1'!Q39/'population etimates'!S6*1000000</f>
        <v>1.7943090345095722</v>
      </c>
      <c r="F39" s="238">
        <f>'SGB1'!R39/'population etimates'!T6*1000000</f>
        <v>1.8346774828238477</v>
      </c>
      <c r="G39" s="238">
        <f>'SGB1'!S39/'population etimates'!U6*1000000</f>
        <v>1.7193499675069721</v>
      </c>
      <c r="H39" s="238">
        <f>'SGB1'!T39/'population etimates'!V6*1000000</f>
        <v>1.7103947031390991</v>
      </c>
      <c r="I39" s="238">
        <f>'SGB1'!U39/'population etimates'!W6*1000000</f>
        <v>1.4421052699471397</v>
      </c>
      <c r="J39" s="238">
        <f>'SGB1'!V39/'population etimates'!X6*1000000</f>
        <v>1.4879921413015713</v>
      </c>
      <c r="K39" s="238">
        <f>'SGB1'!W39/'population etimates'!Y6*1000000</f>
        <v>1.6707112139551987</v>
      </c>
      <c r="L39" s="238">
        <f>'SGB1'!X39/'population etimates'!Z6*1000000</f>
        <v>1.8551617678437635</v>
      </c>
      <c r="M39" s="238">
        <f>'SGB1'!Y39/'population etimates'!AA6*1000000</f>
        <v>1.9012161183496759</v>
      </c>
      <c r="N39" s="238">
        <f>'SGB1'!Z39/'population etimates'!AB6*1000000</f>
        <v>1.7894630868184069</v>
      </c>
      <c r="O39" s="238">
        <f>'SGB1'!AA39/'population etimates'!AC6*1000000</f>
        <v>1.3958617646636187</v>
      </c>
      <c r="P39" s="238">
        <f>'SGB1'!AB39/'population etimates'!AD6*1000000</f>
        <v>1.2808453265606874</v>
      </c>
      <c r="Q39" s="238">
        <f>'SGB1'!AC39/'population etimates'!AE6*1000000</f>
        <v>1.2139743564669732</v>
      </c>
      <c r="R39" s="238">
        <f>'SGB1'!AD39/'population etimates'!AF6*1000000</f>
        <v>1.2067433437686943</v>
      </c>
      <c r="S39" s="238">
        <f>'SGB1'!AE39/'population etimates'!AG6*1000000</f>
        <v>1.1124269180196829</v>
      </c>
      <c r="T39" s="238">
        <f>'SGB1'!AF39/'population etimates'!AH6*1000000</f>
        <v>1.0539117430067972</v>
      </c>
      <c r="U39" s="238">
        <f>'SGB1'!AG39/'population etimates'!AI6*1000000</f>
        <v>1.2277725532137216</v>
      </c>
      <c r="V39" s="375">
        <f>'SGB1'!AH39/'population etimates'!AJ6*1000000</f>
        <v>1.09863459197396</v>
      </c>
    </row>
    <row r="40" spans="1:22" ht="30" customHeight="1">
      <c r="A40" s="24" t="s">
        <v>8</v>
      </c>
      <c r="B40" s="133"/>
      <c r="C40" s="133"/>
      <c r="D40" s="133"/>
      <c r="E40" s="133"/>
      <c r="F40" s="133"/>
      <c r="G40" s="133"/>
      <c r="H40" s="133"/>
      <c r="I40" s="133"/>
      <c r="J40" s="133"/>
      <c r="K40" s="133"/>
      <c r="L40" s="133"/>
      <c r="M40" s="133"/>
      <c r="V40" s="275"/>
    </row>
    <row r="41" spans="1:22" ht="17.5">
      <c r="A41" s="20" t="s">
        <v>95</v>
      </c>
      <c r="B41" s="238">
        <f>'SGB1'!N41/'population etimates'!P5*1000000</f>
        <v>3.7899723647848398</v>
      </c>
      <c r="C41" s="238">
        <f>'SGB1'!O41/'population etimates'!Q5*1000000</f>
        <v>3.8492650685607184</v>
      </c>
      <c r="D41" s="238">
        <f>'SGB1'!P41/'population etimates'!R5*1000000</f>
        <v>4.0300533013394171</v>
      </c>
      <c r="E41" s="238">
        <f>'SGB1'!Q41/'population etimates'!S5*1000000</f>
        <v>4.995890571797581</v>
      </c>
      <c r="F41" s="238">
        <f>'SGB1'!R41/'population etimates'!T5*1000000</f>
        <v>4.0092731487794904</v>
      </c>
      <c r="G41" s="238">
        <f>'SGB1'!S41/'population etimates'!U5*1000000</f>
        <v>4.4081237911025148</v>
      </c>
      <c r="H41" s="238">
        <f>'SGB1'!T41/'population etimates'!V5*1000000</f>
        <v>4.474427723000634</v>
      </c>
      <c r="I41" s="238">
        <f>'SGB1'!U41/'population etimates'!W5*1000000</f>
        <v>3.7921214090483382</v>
      </c>
      <c r="J41" s="238">
        <f>'SGB1'!V41/'population etimates'!X5*1000000</f>
        <v>3.411120823989966</v>
      </c>
      <c r="K41" s="238">
        <f>'SGB1'!W41/'population etimates'!Y5*1000000</f>
        <v>3.0811902111360587</v>
      </c>
      <c r="L41" s="238">
        <f>'SGB1'!X41/'population etimates'!Z5*1000000</f>
        <v>2.3599819331526648</v>
      </c>
      <c r="M41" s="238">
        <f>'SGB1'!Y41/'population etimates'!AA5*1000000</f>
        <v>2.1378831390656381</v>
      </c>
      <c r="N41" s="238">
        <f>'SGB1'!Z41/'population etimates'!AB5*1000000</f>
        <v>2.2084673498391805</v>
      </c>
      <c r="O41" s="238">
        <f>'SGB1'!AA41/'population etimates'!AC5*1000000</f>
        <v>2.6419820507663818</v>
      </c>
      <c r="P41" s="26" t="s">
        <v>366</v>
      </c>
      <c r="Q41" s="26" t="s">
        <v>366</v>
      </c>
      <c r="R41" s="26" t="s">
        <v>366</v>
      </c>
      <c r="S41" s="26" t="s">
        <v>366</v>
      </c>
      <c r="T41" s="26" t="s">
        <v>366</v>
      </c>
      <c r="U41" s="26" t="s">
        <v>366</v>
      </c>
      <c r="V41" s="275" t="s">
        <v>366</v>
      </c>
    </row>
    <row r="42" spans="1:22" ht="17.5">
      <c r="A42" s="20" t="s">
        <v>109</v>
      </c>
      <c r="B42" s="238">
        <f>'SGB1'!N42/'population etimates'!P6*1000000</f>
        <v>1.0043374511819112</v>
      </c>
      <c r="C42" s="238">
        <f>'SGB1'!O42/'population etimates'!Q6*1000000</f>
        <v>0.97453473759696962</v>
      </c>
      <c r="D42" s="238">
        <f>'SGB1'!P42/'population etimates'!R6*1000000</f>
        <v>1.0266884475002742</v>
      </c>
      <c r="E42" s="238">
        <f>'SGB1'!Q42/'population etimates'!S6*1000000</f>
        <v>1.1089676247890303</v>
      </c>
      <c r="F42" s="238">
        <f>'SGB1'!R42/'population etimates'!T6*1000000</f>
        <v>0.95924268665141499</v>
      </c>
      <c r="G42" s="238">
        <f>'SGB1'!S42/'population etimates'!U6*1000000</f>
        <v>0.96654745764283578</v>
      </c>
      <c r="H42" s="238">
        <f>'SGB1'!T42/'population etimates'!V6*1000000</f>
        <v>0.96832470284117433</v>
      </c>
      <c r="I42" s="238">
        <f>'SGB1'!U42/'population etimates'!W6*1000000</f>
        <v>0.90269953006637915</v>
      </c>
      <c r="J42" s="238">
        <f>'SGB1'!V42/'population etimates'!X6*1000000</f>
        <v>0.8284851503388021</v>
      </c>
      <c r="K42" s="238">
        <f>'SGB1'!W42/'population etimates'!Y6*1000000</f>
        <v>0.80204938733498088</v>
      </c>
      <c r="L42" s="238">
        <f>'SGB1'!X42/'population etimates'!Z6*1000000</f>
        <v>0.6922953063308398</v>
      </c>
      <c r="M42" s="238">
        <f>'SGB1'!Y42/'population etimates'!AA6*1000000</f>
        <v>0.60885002022901136</v>
      </c>
      <c r="N42" s="238">
        <f>'SGB1'!Z42/'population etimates'!AB6*1000000</f>
        <v>0.62941934042143444</v>
      </c>
      <c r="O42" s="238">
        <f>'SGB1'!AA42/'population etimates'!AC6*1000000</f>
        <v>0.67358863315521678</v>
      </c>
      <c r="P42" s="238">
        <f>'SGB1'!AB42/'population etimates'!AD6*1000000</f>
        <v>0.62239362869595216</v>
      </c>
      <c r="Q42" s="238">
        <f>'SGB1'!AC42/'population etimates'!AE6*1000000</f>
        <v>0.53919785280818056</v>
      </c>
      <c r="R42" s="238">
        <f>'SGB1'!AD42/'population etimates'!AF6*1000000</f>
        <v>0</v>
      </c>
      <c r="S42" s="238">
        <f>'SGB1'!AE42/'population etimates'!AG6*1000000</f>
        <v>0</v>
      </c>
      <c r="T42" s="238">
        <f>'SGB1'!AF42/'population etimates'!AH6*1000000</f>
        <v>0</v>
      </c>
      <c r="U42" s="238">
        <f>'SGB1'!AG42/'population etimates'!AI6*1000000</f>
        <v>0</v>
      </c>
      <c r="V42" s="375">
        <f>'SGB1'!AH42/'population etimates'!AJ6*1000000</f>
        <v>0</v>
      </c>
    </row>
    <row r="43" spans="1:22" ht="30.75" customHeight="1">
      <c r="A43" s="24" t="s">
        <v>509</v>
      </c>
      <c r="B43" s="133"/>
      <c r="C43" s="133"/>
      <c r="D43" s="133"/>
      <c r="E43" s="133"/>
      <c r="F43" s="133"/>
      <c r="G43" s="133"/>
      <c r="H43" s="133"/>
      <c r="I43" s="133"/>
      <c r="J43" s="133"/>
      <c r="K43" s="133"/>
      <c r="L43" s="133"/>
      <c r="M43" s="133"/>
      <c r="V43" s="26"/>
    </row>
    <row r="44" spans="1:22" ht="17.5">
      <c r="A44" s="20" t="s">
        <v>95</v>
      </c>
      <c r="B44" s="238">
        <f>'SGB1'!N44/'population etimates'!P5*1000000</f>
        <v>5.5353335965258585</v>
      </c>
      <c r="C44" s="238">
        <f>'SGB1'!O44/'population etimates'!Q5*1000000</f>
        <v>5.4653250468580445</v>
      </c>
      <c r="D44" s="238">
        <f>'SGB1'!P44/'population etimates'!R5*1000000</f>
        <v>5.4381210786145582</v>
      </c>
      <c r="E44" s="238">
        <f>'SGB1'!Q44/'population etimates'!S5*1000000</f>
        <v>5.4009627803217093</v>
      </c>
      <c r="F44" s="238">
        <f>'SGB1'!R44/'population etimates'!T5*1000000</f>
        <v>5.4158305897021295</v>
      </c>
      <c r="G44" s="238">
        <f>'SGB1'!S44/'population etimates'!U5*1000000</f>
        <v>5.3191489361702127</v>
      </c>
      <c r="H44" s="238">
        <f>'SGB1'!T44/'population etimates'!V5*1000000</f>
        <v>5.3047338984028141</v>
      </c>
      <c r="I44" s="238">
        <f>'SGB1'!U44/'population etimates'!W5*1000000</f>
        <v>5.2753301859745028</v>
      </c>
      <c r="J44" s="238">
        <f>'SGB1'!V44/'population etimates'!X5*1000000</f>
        <v>5.2449545817338761</v>
      </c>
      <c r="K44" s="238">
        <f>'SGB1'!W44/'population etimates'!Y5*1000000</f>
        <v>5.2453819883394024</v>
      </c>
      <c r="L44" s="238">
        <f>'SGB1'!X44/'population etimates'!Z5*1000000</f>
        <v>5.3071364046973803</v>
      </c>
      <c r="M44" s="26" t="s">
        <v>366</v>
      </c>
      <c r="N44" s="26" t="s">
        <v>366</v>
      </c>
      <c r="O44" s="26" t="s">
        <v>366</v>
      </c>
      <c r="P44" s="26" t="s">
        <v>366</v>
      </c>
      <c r="Q44" s="26" t="s">
        <v>366</v>
      </c>
      <c r="R44" s="26" t="s">
        <v>366</v>
      </c>
      <c r="S44" s="26" t="s">
        <v>366</v>
      </c>
      <c r="T44" s="26" t="s">
        <v>366</v>
      </c>
      <c r="U44" s="26" t="s">
        <v>366</v>
      </c>
      <c r="V44" s="26" t="s">
        <v>366</v>
      </c>
    </row>
    <row r="45" spans="1:22" ht="17.5">
      <c r="A45" s="20" t="s">
        <v>97</v>
      </c>
      <c r="B45" s="238">
        <f>'SGB1'!N45/'population etimates'!P6*1000000</f>
        <v>1.0128122211252755</v>
      </c>
      <c r="C45" s="238">
        <f>'SGB1'!O45/'population etimates'!Q6*1000000</f>
        <v>0.94763253952436233</v>
      </c>
      <c r="D45" s="238">
        <f>'SGB1'!P45/'population etimates'!R6*1000000</f>
        <v>0.96310512192030251</v>
      </c>
      <c r="E45" s="238">
        <f>'SGB1'!Q45/'population etimates'!S6*1000000</f>
        <v>0.94401443980845501</v>
      </c>
      <c r="F45" s="238">
        <f>'SGB1'!R45/'population etimates'!T6*1000000</f>
        <v>0.92241626212084582</v>
      </c>
      <c r="G45" s="238">
        <f>'SGB1'!S45/'population etimates'!U6*1000000</f>
        <v>0.89157698510371308</v>
      </c>
      <c r="H45" s="238">
        <f>'SGB1'!T45/'population etimates'!V6*1000000</f>
        <v>0.88767320036332975</v>
      </c>
      <c r="I45" s="238">
        <f>'SGB1'!U45/'population etimates'!W6*1000000</f>
        <v>0.88643167969227854</v>
      </c>
      <c r="J45" s="238">
        <f>'SGB1'!V45/'population etimates'!X6*1000000</f>
        <v>0.87770208996288934</v>
      </c>
      <c r="K45" s="238">
        <f>'SGB1'!W45/'population etimates'!Y6*1000000</f>
        <v>0.87358512355787898</v>
      </c>
      <c r="L45" s="238">
        <f>'SGB1'!X45/'population etimates'!Z6*1000000</f>
        <v>0.87748505221181494</v>
      </c>
      <c r="M45" s="26" t="s">
        <v>366</v>
      </c>
      <c r="N45" s="26" t="s">
        <v>366</v>
      </c>
      <c r="O45" s="26" t="s">
        <v>366</v>
      </c>
      <c r="P45" s="26" t="s">
        <v>366</v>
      </c>
      <c r="Q45" s="26" t="s">
        <v>366</v>
      </c>
      <c r="R45" s="26" t="s">
        <v>366</v>
      </c>
      <c r="S45" s="26" t="s">
        <v>366</v>
      </c>
      <c r="T45" s="26" t="s">
        <v>366</v>
      </c>
      <c r="U45" s="26" t="s">
        <v>366</v>
      </c>
      <c r="V45" s="26" t="s">
        <v>366</v>
      </c>
    </row>
    <row r="46" spans="1:22">
      <c r="A46" s="169"/>
      <c r="B46" s="169"/>
      <c r="C46" s="169"/>
      <c r="D46" s="169"/>
      <c r="E46" s="169"/>
      <c r="F46" s="169"/>
      <c r="G46" s="169"/>
      <c r="H46" s="169"/>
      <c r="I46" s="169"/>
      <c r="J46" s="169"/>
      <c r="K46" s="169"/>
      <c r="L46" s="169"/>
      <c r="M46" s="169"/>
    </row>
  </sheetData>
  <phoneticPr fontId="6" type="noConversion"/>
  <pageMargins left="0.74803149606299213" right="0.74803149606299213" top="0.70866141732283472" bottom="0.55118110236220474" header="0.51181102362204722" footer="0.51181102362204722"/>
  <pageSetup paperSize="9" scale="22" orientation="portrait"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E80"/>
  <sheetViews>
    <sheetView zoomScale="75" zoomScaleNormal="75" workbookViewId="0">
      <pane xSplit="1" ySplit="5" topLeftCell="B6" activePane="bottomRight" state="frozen"/>
      <selection activeCell="AC40" sqref="AC40"/>
      <selection pane="topRight" activeCell="AC40" sqref="AC40"/>
      <selection pane="bottomLeft" activeCell="AC40" sqref="AC40"/>
      <selection pane="bottomRight" activeCell="AC40" sqref="AC40"/>
    </sheetView>
  </sheetViews>
  <sheetFormatPr defaultColWidth="11.453125" defaultRowHeight="12.5"/>
  <cols>
    <col min="1" max="1" width="16" style="169" customWidth="1"/>
    <col min="2" max="5" width="20.1796875" style="169" customWidth="1"/>
    <col min="6" max="6" width="22" style="169" customWidth="1"/>
    <col min="7" max="7" width="20.26953125" style="169" customWidth="1"/>
    <col min="8" max="12" width="20.1796875" style="169" customWidth="1"/>
    <col min="13" max="13" width="16.81640625" style="169" customWidth="1"/>
    <col min="14" max="14" width="43.7265625" style="169" customWidth="1"/>
    <col min="15" max="16384" width="11.453125" style="169"/>
  </cols>
  <sheetData>
    <row r="1" spans="1:13" s="8" customFormat="1" ht="20">
      <c r="A1" s="35" t="s">
        <v>541</v>
      </c>
      <c r="L1" s="161"/>
    </row>
    <row r="2" spans="1:13" s="8" customFormat="1" ht="20">
      <c r="A2" s="235" t="s">
        <v>364</v>
      </c>
      <c r="L2" s="161"/>
    </row>
    <row r="3" spans="1:13" s="8" customFormat="1" ht="20">
      <c r="A3" s="235" t="s">
        <v>365</v>
      </c>
      <c r="L3" s="161"/>
    </row>
    <row r="4" spans="1:13" ht="99" customHeight="1">
      <c r="A4" s="241" t="s">
        <v>530</v>
      </c>
      <c r="B4" s="244" t="s">
        <v>659</v>
      </c>
      <c r="C4" s="244" t="s">
        <v>542</v>
      </c>
      <c r="D4" s="244" t="s">
        <v>635</v>
      </c>
      <c r="E4" s="245" t="s">
        <v>543</v>
      </c>
      <c r="F4" s="246" t="s">
        <v>544</v>
      </c>
      <c r="G4" s="246" t="s">
        <v>545</v>
      </c>
      <c r="H4" s="245" t="s">
        <v>547</v>
      </c>
      <c r="I4" s="247" t="s">
        <v>110</v>
      </c>
      <c r="J4" s="247" t="s">
        <v>39</v>
      </c>
      <c r="K4" s="247" t="s">
        <v>80</v>
      </c>
      <c r="L4" s="247" t="s">
        <v>81</v>
      </c>
      <c r="M4" s="248" t="s">
        <v>546</v>
      </c>
    </row>
    <row r="5" spans="1:13" ht="15.5">
      <c r="B5" s="356"/>
      <c r="C5" s="356"/>
      <c r="D5" s="356"/>
      <c r="E5" s="356"/>
      <c r="F5" s="121"/>
      <c r="G5" s="120" t="s">
        <v>98</v>
      </c>
      <c r="H5" s="356"/>
      <c r="I5" s="356"/>
      <c r="J5" s="356"/>
      <c r="K5" s="356"/>
      <c r="L5" s="356"/>
      <c r="M5" s="6" t="s">
        <v>111</v>
      </c>
    </row>
    <row r="6" spans="1:13" ht="15.5">
      <c r="A6" s="33">
        <v>1960</v>
      </c>
      <c r="B6" s="26" t="s">
        <v>366</v>
      </c>
      <c r="C6" s="7">
        <v>1664.2</v>
      </c>
      <c r="D6" s="26" t="s">
        <v>366</v>
      </c>
      <c r="E6" s="11">
        <v>1.1983999999999999</v>
      </c>
      <c r="F6" s="26" t="s">
        <v>366</v>
      </c>
      <c r="G6" s="26" t="s">
        <v>366</v>
      </c>
      <c r="H6" s="26"/>
      <c r="I6" s="26" t="s">
        <v>366</v>
      </c>
      <c r="J6" s="27">
        <f t="shared" ref="J6:J37" si="0">C6/C$31*100</f>
        <v>248.01788375558868</v>
      </c>
      <c r="K6" s="26" t="s">
        <v>366</v>
      </c>
      <c r="L6" s="27">
        <f t="shared" ref="L6:L37" si="1">E6/E$31*100</f>
        <v>17.261544666263358</v>
      </c>
      <c r="M6" s="26" t="s">
        <v>366</v>
      </c>
    </row>
    <row r="7" spans="1:13" ht="15.5">
      <c r="A7" s="33">
        <v>1961</v>
      </c>
      <c r="B7" s="26" t="s">
        <v>366</v>
      </c>
      <c r="C7" s="7">
        <v>1633.4</v>
      </c>
      <c r="D7" s="26" t="s">
        <v>366</v>
      </c>
      <c r="E7" s="11">
        <v>1.413</v>
      </c>
      <c r="F7" s="26" t="s">
        <v>366</v>
      </c>
      <c r="G7" s="26" t="s">
        <v>366</v>
      </c>
      <c r="H7" s="26"/>
      <c r="I7" s="26" t="s">
        <v>366</v>
      </c>
      <c r="J7" s="27">
        <f t="shared" si="0"/>
        <v>243.42771982116247</v>
      </c>
      <c r="K7" s="26" t="s">
        <v>366</v>
      </c>
      <c r="L7" s="27">
        <f t="shared" si="1"/>
        <v>20.352605652061186</v>
      </c>
      <c r="M7" s="26" t="s">
        <v>366</v>
      </c>
    </row>
    <row r="8" spans="1:13" ht="15.5">
      <c r="A8" s="33">
        <v>1962</v>
      </c>
      <c r="B8" s="26" t="s">
        <v>366</v>
      </c>
      <c r="C8" s="7">
        <v>1578.8</v>
      </c>
      <c r="D8" s="26" t="s">
        <v>366</v>
      </c>
      <c r="E8" s="11">
        <v>1.5929</v>
      </c>
      <c r="F8" s="26" t="s">
        <v>366</v>
      </c>
      <c r="G8" s="26" t="s">
        <v>366</v>
      </c>
      <c r="H8" s="26"/>
      <c r="I8" s="26" t="s">
        <v>366</v>
      </c>
      <c r="J8" s="27">
        <f t="shared" si="0"/>
        <v>235.29061102831594</v>
      </c>
      <c r="K8" s="26" t="s">
        <v>366</v>
      </c>
      <c r="L8" s="27">
        <f t="shared" si="1"/>
        <v>22.943853887592542</v>
      </c>
      <c r="M8" s="26" t="s">
        <v>366</v>
      </c>
    </row>
    <row r="9" spans="1:13" ht="15.5">
      <c r="A9" s="33">
        <v>1963</v>
      </c>
      <c r="B9" s="26" t="s">
        <v>366</v>
      </c>
      <c r="C9" s="7">
        <v>1561.4</v>
      </c>
      <c r="D9" s="26" t="s">
        <v>366</v>
      </c>
      <c r="E9" s="11">
        <v>1.8242</v>
      </c>
      <c r="F9" s="26" t="s">
        <v>366</v>
      </c>
      <c r="G9" s="26" t="s">
        <v>366</v>
      </c>
      <c r="H9" s="37"/>
      <c r="I9" s="26" t="s">
        <v>366</v>
      </c>
      <c r="J9" s="27">
        <f t="shared" si="0"/>
        <v>232.69746646795829</v>
      </c>
      <c r="K9" s="26" t="s">
        <v>366</v>
      </c>
      <c r="L9" s="27">
        <f t="shared" si="1"/>
        <v>26.275458761847144</v>
      </c>
      <c r="M9" s="26" t="s">
        <v>366</v>
      </c>
    </row>
    <row r="10" spans="1:13" ht="15.5">
      <c r="A10" s="33">
        <v>1964</v>
      </c>
      <c r="B10" s="26" t="s">
        <v>366</v>
      </c>
      <c r="C10" s="7">
        <v>1505.9</v>
      </c>
      <c r="D10" s="26" t="s">
        <v>366</v>
      </c>
      <c r="E10" s="11">
        <v>2.0726</v>
      </c>
      <c r="F10" s="26" t="s">
        <v>366</v>
      </c>
      <c r="G10" s="26" t="s">
        <v>366</v>
      </c>
      <c r="H10" s="37"/>
      <c r="I10" s="26" t="s">
        <v>366</v>
      </c>
      <c r="J10" s="27">
        <f t="shared" si="0"/>
        <v>224.42622950819674</v>
      </c>
      <c r="K10" s="26" t="s">
        <v>366</v>
      </c>
      <c r="L10" s="27">
        <f t="shared" si="1"/>
        <v>29.853369054820959</v>
      </c>
      <c r="M10" s="26" t="s">
        <v>366</v>
      </c>
    </row>
    <row r="11" spans="1:13" ht="15.5">
      <c r="A11" s="33">
        <v>1965</v>
      </c>
      <c r="B11" s="26" t="s">
        <v>366</v>
      </c>
      <c r="C11" s="7">
        <v>1416.9</v>
      </c>
      <c r="D11" s="26" t="s">
        <v>366</v>
      </c>
      <c r="E11" s="11">
        <v>2.2913000000000001</v>
      </c>
      <c r="F11" s="26" t="s">
        <v>366</v>
      </c>
      <c r="G11" s="26" t="s">
        <v>366</v>
      </c>
      <c r="H11" s="37"/>
      <c r="I11" s="26" t="s">
        <v>366</v>
      </c>
      <c r="J11" s="27">
        <f t="shared" si="0"/>
        <v>211.1624441132638</v>
      </c>
      <c r="K11" s="26" t="s">
        <v>366</v>
      </c>
      <c r="L11" s="27">
        <f t="shared" si="1"/>
        <v>33.003485725808773</v>
      </c>
      <c r="M11" s="26" t="s">
        <v>366</v>
      </c>
    </row>
    <row r="12" spans="1:13" ht="15.5">
      <c r="A12" s="33">
        <v>1966</v>
      </c>
      <c r="B12" s="26" t="s">
        <v>366</v>
      </c>
      <c r="C12" s="7">
        <v>1344.4</v>
      </c>
      <c r="D12" s="26" t="s">
        <v>366</v>
      </c>
      <c r="E12" s="11">
        <v>2.5583</v>
      </c>
      <c r="F12" s="26" t="s">
        <v>366</v>
      </c>
      <c r="G12" s="26" t="s">
        <v>366</v>
      </c>
      <c r="H12" s="37"/>
      <c r="I12" s="26" t="s">
        <v>366</v>
      </c>
      <c r="J12" s="27">
        <f t="shared" si="0"/>
        <v>200.35767511177349</v>
      </c>
      <c r="K12" s="26" t="s">
        <v>366</v>
      </c>
      <c r="L12" s="27">
        <f t="shared" si="1"/>
        <v>36.849307175985942</v>
      </c>
      <c r="M12" s="26" t="s">
        <v>366</v>
      </c>
    </row>
    <row r="13" spans="1:13" ht="15.5">
      <c r="A13" s="33">
        <v>1967</v>
      </c>
      <c r="B13" s="26" t="s">
        <v>366</v>
      </c>
      <c r="C13" s="7">
        <v>1296.5999999999999</v>
      </c>
      <c r="D13" s="26" t="s">
        <v>366</v>
      </c>
      <c r="E13" s="11">
        <v>2.7629000000000001</v>
      </c>
      <c r="F13" s="26" t="s">
        <v>366</v>
      </c>
      <c r="G13" s="26" t="s">
        <v>366</v>
      </c>
      <c r="H13" s="37"/>
      <c r="I13" s="26" t="s">
        <v>366</v>
      </c>
      <c r="J13" s="27">
        <f t="shared" si="0"/>
        <v>193.23397913561845</v>
      </c>
      <c r="K13" s="26" t="s">
        <v>366</v>
      </c>
      <c r="L13" s="27">
        <f t="shared" si="1"/>
        <v>39.796329905222827</v>
      </c>
      <c r="M13" s="26" t="s">
        <v>366</v>
      </c>
    </row>
    <row r="14" spans="1:13" ht="15.5">
      <c r="A14" s="33">
        <v>1968</v>
      </c>
      <c r="B14" s="26" t="s">
        <v>366</v>
      </c>
      <c r="C14" s="7">
        <v>1220.0999999999999</v>
      </c>
      <c r="D14" s="26" t="s">
        <v>366</v>
      </c>
      <c r="E14" s="11">
        <v>2.6890999999999998</v>
      </c>
      <c r="F14" s="26" t="s">
        <v>366</v>
      </c>
      <c r="G14" s="26" t="s">
        <v>366</v>
      </c>
      <c r="H14" s="37"/>
      <c r="I14" s="26" t="s">
        <v>366</v>
      </c>
      <c r="J14" s="27">
        <f t="shared" si="0"/>
        <v>181.83308494783904</v>
      </c>
      <c r="K14" s="26" t="s">
        <v>366</v>
      </c>
      <c r="L14" s="27">
        <f t="shared" si="1"/>
        <v>38.733327571803066</v>
      </c>
      <c r="M14" s="26" t="s">
        <v>366</v>
      </c>
    </row>
    <row r="15" spans="1:13" ht="15.5">
      <c r="A15" s="33">
        <v>1969</v>
      </c>
      <c r="B15" s="26" t="s">
        <v>366</v>
      </c>
      <c r="C15" s="7">
        <v>1168.9000000000001</v>
      </c>
      <c r="D15" s="26" t="s">
        <v>366</v>
      </c>
      <c r="E15" s="11">
        <v>2.9056000000000002</v>
      </c>
      <c r="F15" s="26" t="s">
        <v>366</v>
      </c>
      <c r="G15" s="26" t="s">
        <v>366</v>
      </c>
      <c r="H15" s="37"/>
      <c r="I15" s="26" t="s">
        <v>366</v>
      </c>
      <c r="J15" s="27">
        <f t="shared" si="0"/>
        <v>174.2026825633383</v>
      </c>
      <c r="K15" s="26" t="s">
        <v>366</v>
      </c>
      <c r="L15" s="27">
        <f t="shared" si="1"/>
        <v>41.851755826347478</v>
      </c>
      <c r="M15" s="26" t="s">
        <v>366</v>
      </c>
    </row>
    <row r="16" spans="1:13" ht="15.5">
      <c r="A16" s="33">
        <v>1970</v>
      </c>
      <c r="B16" s="26" t="s">
        <v>366</v>
      </c>
      <c r="C16" s="7">
        <v>1056.5</v>
      </c>
      <c r="D16" s="26" t="s">
        <v>366</v>
      </c>
      <c r="E16" s="11">
        <v>3.1027</v>
      </c>
      <c r="F16" s="26" t="s">
        <v>366</v>
      </c>
      <c r="G16" s="26" t="s">
        <v>366</v>
      </c>
      <c r="H16" s="37"/>
      <c r="I16" s="26" t="s">
        <v>366</v>
      </c>
      <c r="J16" s="27">
        <f t="shared" si="0"/>
        <v>157.45156482861401</v>
      </c>
      <c r="K16" s="26" t="s">
        <v>366</v>
      </c>
      <c r="L16" s="27">
        <f t="shared" si="1"/>
        <v>44.690749863163653</v>
      </c>
      <c r="M16" s="26" t="s">
        <v>366</v>
      </c>
    </row>
    <row r="17" spans="1:13" ht="15.5">
      <c r="A17" s="33">
        <v>1971</v>
      </c>
      <c r="B17" s="26" t="s">
        <v>366</v>
      </c>
      <c r="C17" s="7">
        <v>1018.5</v>
      </c>
      <c r="D17" s="26" t="s">
        <v>366</v>
      </c>
      <c r="E17" s="11">
        <v>3.1987000000000001</v>
      </c>
      <c r="F17" s="26" t="s">
        <v>366</v>
      </c>
      <c r="G17" s="26" t="s">
        <v>366</v>
      </c>
      <c r="H17" s="37"/>
      <c r="I17" s="26" t="s">
        <v>366</v>
      </c>
      <c r="J17" s="27">
        <f t="shared" si="0"/>
        <v>151.78837555886736</v>
      </c>
      <c r="K17" s="26" t="s">
        <v>366</v>
      </c>
      <c r="L17" s="27">
        <f t="shared" si="1"/>
        <v>46.073517126148708</v>
      </c>
      <c r="M17" s="26" t="s">
        <v>366</v>
      </c>
    </row>
    <row r="18" spans="1:13" ht="15.5">
      <c r="A18" s="33">
        <v>1972</v>
      </c>
      <c r="B18" s="26" t="s">
        <v>366</v>
      </c>
      <c r="C18" s="7">
        <v>998.2</v>
      </c>
      <c r="D18" s="26" t="s">
        <v>366</v>
      </c>
      <c r="E18" s="11">
        <v>3.6429999999999998</v>
      </c>
      <c r="F18" s="26" t="s">
        <v>366</v>
      </c>
      <c r="G18" s="26" t="s">
        <v>366</v>
      </c>
      <c r="H18" s="37"/>
      <c r="I18" s="26" t="s">
        <v>366</v>
      </c>
      <c r="J18" s="27">
        <f t="shared" si="0"/>
        <v>148.76304023845009</v>
      </c>
      <c r="K18" s="26" t="s">
        <v>366</v>
      </c>
      <c r="L18" s="27">
        <f t="shared" si="1"/>
        <v>52.473136865151382</v>
      </c>
      <c r="M18" s="26" t="s">
        <v>366</v>
      </c>
    </row>
    <row r="19" spans="1:13" ht="15.5">
      <c r="A19" s="33">
        <v>1973</v>
      </c>
      <c r="B19" s="26" t="s">
        <v>366</v>
      </c>
      <c r="C19" s="7">
        <v>975.1</v>
      </c>
      <c r="D19" s="26" t="s">
        <v>366</v>
      </c>
      <c r="E19" s="11">
        <v>4.0724</v>
      </c>
      <c r="F19" s="26" t="s">
        <v>366</v>
      </c>
      <c r="G19" s="120">
        <v>4.8230000000000004</v>
      </c>
      <c r="H19" s="37"/>
      <c r="I19" s="26" t="s">
        <v>366</v>
      </c>
      <c r="J19" s="27">
        <f t="shared" si="0"/>
        <v>145.32041728763042</v>
      </c>
      <c r="K19" s="26" t="s">
        <v>366</v>
      </c>
      <c r="L19" s="27">
        <f t="shared" si="1"/>
        <v>58.658139601878254</v>
      </c>
      <c r="M19" s="27">
        <f t="shared" ref="M19:M56" si="2">G19/G$31*100</f>
        <v>103.32047986289632</v>
      </c>
    </row>
    <row r="20" spans="1:13" ht="15.5">
      <c r="A20" s="33">
        <v>1974</v>
      </c>
      <c r="B20" s="26" t="s">
        <v>366</v>
      </c>
      <c r="C20" s="7">
        <v>896.3</v>
      </c>
      <c r="D20" s="26" t="s">
        <v>366</v>
      </c>
      <c r="E20" s="11">
        <v>4.0010000000000003</v>
      </c>
      <c r="F20" s="26" t="s">
        <v>366</v>
      </c>
      <c r="G20" s="120">
        <v>4.9610000000000003</v>
      </c>
      <c r="H20" s="37"/>
      <c r="I20" s="26" t="s">
        <v>366</v>
      </c>
      <c r="J20" s="27">
        <f t="shared" si="0"/>
        <v>133.57675111773472</v>
      </c>
      <c r="K20" s="26" t="s">
        <v>366</v>
      </c>
      <c r="L20" s="27">
        <f t="shared" si="1"/>
        <v>57.629706450033126</v>
      </c>
      <c r="M20" s="27">
        <f t="shared" si="2"/>
        <v>106.27677806341045</v>
      </c>
    </row>
    <row r="21" spans="1:13" ht="15.5">
      <c r="A21" s="33">
        <v>1975</v>
      </c>
      <c r="B21" s="26" t="s">
        <v>366</v>
      </c>
      <c r="C21" s="39">
        <v>891.4</v>
      </c>
      <c r="D21" s="26" t="s">
        <v>366</v>
      </c>
      <c r="E21" s="11">
        <v>4.1837</v>
      </c>
      <c r="F21" s="26" t="s">
        <v>366</v>
      </c>
      <c r="G21" s="120">
        <v>5.2789999999999999</v>
      </c>
      <c r="H21" s="37"/>
      <c r="I21" s="26" t="s">
        <v>366</v>
      </c>
      <c r="J21" s="27">
        <f t="shared" si="0"/>
        <v>132.84649776453054</v>
      </c>
      <c r="K21" s="26" t="s">
        <v>366</v>
      </c>
      <c r="L21" s="27">
        <f t="shared" si="1"/>
        <v>60.261285397401544</v>
      </c>
      <c r="M21" s="27">
        <f t="shared" si="2"/>
        <v>113.08911739502999</v>
      </c>
    </row>
    <row r="22" spans="1:13" ht="15.5">
      <c r="A22" s="33">
        <v>1976</v>
      </c>
      <c r="B22" s="26" t="s">
        <v>366</v>
      </c>
      <c r="C22" s="39">
        <v>881.1</v>
      </c>
      <c r="D22" s="26" t="s">
        <v>366</v>
      </c>
      <c r="E22" s="11">
        <v>4.7751999999999999</v>
      </c>
      <c r="F22" s="26" t="s">
        <v>366</v>
      </c>
      <c r="G22" s="120">
        <v>5.1710000000000003</v>
      </c>
      <c r="H22" s="37"/>
      <c r="I22" s="26" t="s">
        <v>366</v>
      </c>
      <c r="J22" s="27">
        <f t="shared" si="0"/>
        <v>131.31147540983608</v>
      </c>
      <c r="K22" s="26" t="s">
        <v>366</v>
      </c>
      <c r="L22" s="27">
        <f t="shared" si="1"/>
        <v>68.781148272981298</v>
      </c>
      <c r="M22" s="27">
        <f t="shared" si="2"/>
        <v>110.77549271636676</v>
      </c>
    </row>
    <row r="23" spans="1:13" ht="15.5">
      <c r="A23" s="33">
        <v>1977</v>
      </c>
      <c r="B23" s="26" t="s">
        <v>366</v>
      </c>
      <c r="C23" s="39">
        <v>823.5</v>
      </c>
      <c r="D23" s="26" t="s">
        <v>366</v>
      </c>
      <c r="E23" s="11">
        <v>4.8456999999999999</v>
      </c>
      <c r="F23" s="26" t="s">
        <v>366</v>
      </c>
      <c r="G23" s="120">
        <v>4.8170000000000002</v>
      </c>
      <c r="H23" s="37"/>
      <c r="I23" s="26" t="s">
        <v>366</v>
      </c>
      <c r="J23" s="27">
        <f t="shared" si="0"/>
        <v>122.72727272727273</v>
      </c>
      <c r="K23" s="26" t="s">
        <v>366</v>
      </c>
      <c r="L23" s="27">
        <f t="shared" si="1"/>
        <v>69.796617981735949</v>
      </c>
      <c r="M23" s="27">
        <f t="shared" si="2"/>
        <v>103.19194515852614</v>
      </c>
    </row>
    <row r="24" spans="1:13" ht="15.5">
      <c r="A24" s="33">
        <v>1978</v>
      </c>
      <c r="B24" s="26" t="s">
        <v>366</v>
      </c>
      <c r="C24" s="39">
        <v>794</v>
      </c>
      <c r="D24" s="26" t="s">
        <v>366</v>
      </c>
      <c r="E24" s="11">
        <v>5.8955000000000002</v>
      </c>
      <c r="F24" s="26" t="s">
        <v>366</v>
      </c>
      <c r="G24" s="120">
        <v>4.6390000000000002</v>
      </c>
      <c r="H24" s="37"/>
      <c r="I24" s="26" t="s">
        <v>366</v>
      </c>
      <c r="J24" s="27">
        <f t="shared" si="0"/>
        <v>118.33084947839045</v>
      </c>
      <c r="K24" s="26" t="s">
        <v>366</v>
      </c>
      <c r="L24" s="27">
        <f t="shared" si="1"/>
        <v>84.917754155503701</v>
      </c>
      <c r="M24" s="27">
        <f t="shared" si="2"/>
        <v>99.378748928877471</v>
      </c>
    </row>
    <row r="25" spans="1:13" ht="15.5">
      <c r="A25" s="33">
        <v>1979</v>
      </c>
      <c r="B25" s="26" t="s">
        <v>366</v>
      </c>
      <c r="C25" s="39">
        <v>786</v>
      </c>
      <c r="D25" s="26" t="s">
        <v>366</v>
      </c>
      <c r="E25" s="11">
        <v>6.3316999999999997</v>
      </c>
      <c r="F25" s="26" t="s">
        <v>366</v>
      </c>
      <c r="G25" s="120">
        <v>4.5590000000000002</v>
      </c>
      <c r="H25" s="37"/>
      <c r="I25" s="26" t="s">
        <v>366</v>
      </c>
      <c r="J25" s="27">
        <f t="shared" si="0"/>
        <v>117.13859910581222</v>
      </c>
      <c r="K25" s="26" t="s">
        <v>366</v>
      </c>
      <c r="L25" s="27">
        <f t="shared" si="1"/>
        <v>91.200702906692015</v>
      </c>
      <c r="M25" s="27">
        <f t="shared" si="2"/>
        <v>97.664952870608403</v>
      </c>
    </row>
    <row r="26" spans="1:13" ht="15.5">
      <c r="A26" s="33">
        <v>1980</v>
      </c>
      <c r="B26" s="26" t="s">
        <v>366</v>
      </c>
      <c r="C26" s="39">
        <v>762.9</v>
      </c>
      <c r="D26" s="26" t="s">
        <v>366</v>
      </c>
      <c r="E26" s="11">
        <v>6.3686999999999996</v>
      </c>
      <c r="F26" s="26" t="s">
        <v>366</v>
      </c>
      <c r="G26" s="120">
        <v>4.4779999999999998</v>
      </c>
      <c r="H26" s="37"/>
      <c r="I26" s="26" t="s">
        <v>366</v>
      </c>
      <c r="J26" s="27">
        <f t="shared" si="0"/>
        <v>113.69597615499254</v>
      </c>
      <c r="K26" s="26" t="s">
        <v>366</v>
      </c>
      <c r="L26" s="27">
        <f t="shared" si="1"/>
        <v>91.733644455967493</v>
      </c>
      <c r="M26" s="27">
        <f t="shared" si="2"/>
        <v>95.929734361610969</v>
      </c>
    </row>
    <row r="27" spans="1:13" ht="15.5">
      <c r="A27" s="33">
        <v>1981</v>
      </c>
      <c r="B27" s="26" t="s">
        <v>366</v>
      </c>
      <c r="C27" s="39">
        <v>715.9</v>
      </c>
      <c r="D27" s="26" t="s">
        <v>366</v>
      </c>
      <c r="E27" s="11">
        <v>6.4984999999999999</v>
      </c>
      <c r="F27" s="26" t="s">
        <v>366</v>
      </c>
      <c r="G27" s="120">
        <v>4.2699999999999996</v>
      </c>
      <c r="H27" s="37"/>
      <c r="I27" s="26" t="s">
        <v>366</v>
      </c>
      <c r="J27" s="27">
        <f t="shared" si="0"/>
        <v>106.69150521609538</v>
      </c>
      <c r="K27" s="26" t="s">
        <v>366</v>
      </c>
      <c r="L27" s="27">
        <f t="shared" si="1"/>
        <v>93.603261026128536</v>
      </c>
      <c r="M27" s="27">
        <f t="shared" si="2"/>
        <v>91.473864610111391</v>
      </c>
    </row>
    <row r="28" spans="1:13" ht="15.5">
      <c r="A28" s="33">
        <v>1982</v>
      </c>
      <c r="B28" s="26" t="s">
        <v>366</v>
      </c>
      <c r="C28" s="39">
        <v>693.5</v>
      </c>
      <c r="D28" s="26" t="s">
        <v>366</v>
      </c>
      <c r="E28" s="11">
        <v>6.3698999999999995</v>
      </c>
      <c r="F28" s="26" t="s">
        <v>366</v>
      </c>
      <c r="G28" s="120">
        <v>4.1929999999999996</v>
      </c>
      <c r="H28" s="37"/>
      <c r="I28" s="26" t="s">
        <v>366</v>
      </c>
      <c r="J28" s="27">
        <f t="shared" si="0"/>
        <v>103.3532041728763</v>
      </c>
      <c r="K28" s="26" t="s">
        <v>366</v>
      </c>
      <c r="L28" s="27">
        <f t="shared" si="1"/>
        <v>91.750929046754806</v>
      </c>
      <c r="M28" s="27">
        <f t="shared" si="2"/>
        <v>89.824335904027407</v>
      </c>
    </row>
    <row r="29" spans="1:13" ht="15.5">
      <c r="A29" s="33">
        <v>1983</v>
      </c>
      <c r="B29" s="26" t="s">
        <v>366</v>
      </c>
      <c r="C29" s="39">
        <v>680.4</v>
      </c>
      <c r="D29" s="26" t="s">
        <v>366</v>
      </c>
      <c r="E29" s="11">
        <v>6.4828000000000001</v>
      </c>
      <c r="F29" s="26" t="s">
        <v>366</v>
      </c>
      <c r="G29" s="120">
        <v>4.5110000000000001</v>
      </c>
      <c r="H29" s="37"/>
      <c r="I29" s="26" t="s">
        <v>366</v>
      </c>
      <c r="J29" s="27">
        <f t="shared" si="0"/>
        <v>101.40089418777943</v>
      </c>
      <c r="K29" s="26" t="s">
        <v>366</v>
      </c>
      <c r="L29" s="27">
        <f t="shared" si="1"/>
        <v>93.377120963327854</v>
      </c>
      <c r="M29" s="27">
        <f t="shared" si="2"/>
        <v>96.636675235646962</v>
      </c>
    </row>
    <row r="30" spans="1:13" ht="15.5">
      <c r="A30" s="33">
        <v>1984</v>
      </c>
      <c r="B30" s="26" t="s">
        <v>366</v>
      </c>
      <c r="C30" s="39">
        <v>669.3</v>
      </c>
      <c r="D30" s="26" t="s">
        <v>366</v>
      </c>
      <c r="E30" s="11">
        <v>6.9851000000000001</v>
      </c>
      <c r="F30" s="26" t="s">
        <v>366</v>
      </c>
      <c r="G30" s="120">
        <v>4.665</v>
      </c>
      <c r="H30" s="37"/>
      <c r="I30" s="26" t="s">
        <v>366</v>
      </c>
      <c r="J30" s="27">
        <f t="shared" si="0"/>
        <v>99.746646795827118</v>
      </c>
      <c r="K30" s="26" t="s">
        <v>366</v>
      </c>
      <c r="L30" s="27">
        <f t="shared" si="1"/>
        <v>100.61216259038399</v>
      </c>
      <c r="M30" s="27">
        <f t="shared" si="2"/>
        <v>99.935732647814916</v>
      </c>
    </row>
    <row r="31" spans="1:13" ht="15.5">
      <c r="A31" s="33">
        <v>1985</v>
      </c>
      <c r="B31" s="26" t="s">
        <v>366</v>
      </c>
      <c r="C31" s="39">
        <v>671</v>
      </c>
      <c r="D31" s="26" t="s">
        <v>366</v>
      </c>
      <c r="E31" s="11">
        <v>6.9426000000000005</v>
      </c>
      <c r="F31" s="26" t="s">
        <v>366</v>
      </c>
      <c r="G31" s="120">
        <v>4.6680000000000001</v>
      </c>
      <c r="H31" s="37"/>
      <c r="I31" s="26" t="s">
        <v>366</v>
      </c>
      <c r="J31" s="27">
        <f t="shared" si="0"/>
        <v>100</v>
      </c>
      <c r="K31" s="26" t="s">
        <v>366</v>
      </c>
      <c r="L31" s="27">
        <f t="shared" si="1"/>
        <v>100</v>
      </c>
      <c r="M31" s="27">
        <f t="shared" si="2"/>
        <v>100</v>
      </c>
    </row>
    <row r="32" spans="1:13" ht="15.5">
      <c r="A32" s="33">
        <v>1986</v>
      </c>
      <c r="B32" s="26" t="s">
        <v>366</v>
      </c>
      <c r="C32" s="39">
        <v>644</v>
      </c>
      <c r="D32" s="26" t="s">
        <v>366</v>
      </c>
      <c r="E32" s="11">
        <v>7.2412999999999998</v>
      </c>
      <c r="F32" s="26" t="s">
        <v>366</v>
      </c>
      <c r="G32" s="120">
        <v>4.851</v>
      </c>
      <c r="H32" s="37"/>
      <c r="I32" s="26" t="s">
        <v>366</v>
      </c>
      <c r="J32" s="27">
        <f t="shared" si="0"/>
        <v>95.97615499254843</v>
      </c>
      <c r="K32" s="26" t="s">
        <v>366</v>
      </c>
      <c r="L32" s="27">
        <f t="shared" si="1"/>
        <v>104.30242272347535</v>
      </c>
      <c r="M32" s="27">
        <f t="shared" si="2"/>
        <v>103.92030848329048</v>
      </c>
    </row>
    <row r="33" spans="1:31" ht="15.5">
      <c r="A33" s="33">
        <v>1987</v>
      </c>
      <c r="B33" s="26" t="s">
        <v>366</v>
      </c>
      <c r="C33" s="39">
        <v>647</v>
      </c>
      <c r="D33" s="26" t="s">
        <v>366</v>
      </c>
      <c r="E33" s="11">
        <v>7.8103999999999996</v>
      </c>
      <c r="F33" s="26" t="s">
        <v>366</v>
      </c>
      <c r="G33" s="120">
        <v>5.3460000000000001</v>
      </c>
      <c r="H33" s="37"/>
      <c r="I33" s="26" t="s">
        <v>366</v>
      </c>
      <c r="J33" s="27">
        <f t="shared" si="0"/>
        <v>96.423248882265284</v>
      </c>
      <c r="K33" s="26" t="s">
        <v>366</v>
      </c>
      <c r="L33" s="27">
        <f t="shared" si="1"/>
        <v>112.49963990435859</v>
      </c>
      <c r="M33" s="27">
        <f t="shared" si="2"/>
        <v>114.52442159383034</v>
      </c>
    </row>
    <row r="34" spans="1:31" ht="15.5">
      <c r="A34" s="33">
        <v>1988</v>
      </c>
      <c r="B34" s="26" t="s">
        <v>366</v>
      </c>
      <c r="C34" s="39">
        <v>647</v>
      </c>
      <c r="D34" s="26" t="s">
        <v>366</v>
      </c>
      <c r="E34" s="11">
        <v>8.507200000000001</v>
      </c>
      <c r="F34" s="26" t="s">
        <v>366</v>
      </c>
      <c r="G34" s="120">
        <v>5.6550000000000002</v>
      </c>
      <c r="H34" s="37"/>
      <c r="I34" s="26" t="s">
        <v>366</v>
      </c>
      <c r="J34" s="27">
        <f t="shared" si="0"/>
        <v>96.423248882265284</v>
      </c>
      <c r="K34" s="26" t="s">
        <v>366</v>
      </c>
      <c r="L34" s="27">
        <f t="shared" si="1"/>
        <v>122.53622562152509</v>
      </c>
      <c r="M34" s="27">
        <f t="shared" si="2"/>
        <v>121.1439588688946</v>
      </c>
    </row>
    <row r="35" spans="1:31" ht="15.5">
      <c r="A35" s="33">
        <v>1989</v>
      </c>
      <c r="B35" s="26" t="s">
        <v>366</v>
      </c>
      <c r="C35" s="39">
        <v>613</v>
      </c>
      <c r="D35" s="26" t="s">
        <v>366</v>
      </c>
      <c r="E35" s="11">
        <v>9.2286000000000001</v>
      </c>
      <c r="F35" s="26" t="s">
        <v>366</v>
      </c>
      <c r="G35" s="120">
        <v>6.1760000000000002</v>
      </c>
      <c r="H35" s="37"/>
      <c r="I35" s="26" t="s">
        <v>366</v>
      </c>
      <c r="J35" s="27">
        <f t="shared" si="0"/>
        <v>91.356184798807746</v>
      </c>
      <c r="K35" s="26" t="s">
        <v>366</v>
      </c>
      <c r="L35" s="27">
        <f t="shared" si="1"/>
        <v>132.92714544983147</v>
      </c>
      <c r="M35" s="27">
        <f t="shared" si="2"/>
        <v>132.30505569837189</v>
      </c>
    </row>
    <row r="36" spans="1:31" ht="15.5">
      <c r="A36" s="33">
        <v>1990</v>
      </c>
      <c r="B36" s="26" t="s">
        <v>366</v>
      </c>
      <c r="C36" s="39">
        <v>585</v>
      </c>
      <c r="D36" s="26" t="s">
        <v>366</v>
      </c>
      <c r="E36" s="11">
        <v>9.8613999999999997</v>
      </c>
      <c r="F36" s="26" t="s">
        <v>366</v>
      </c>
      <c r="G36" s="120">
        <v>6.5430000000000001</v>
      </c>
      <c r="H36" s="37"/>
      <c r="I36" s="26" t="s">
        <v>366</v>
      </c>
      <c r="J36" s="27">
        <f t="shared" si="0"/>
        <v>87.183308494783901</v>
      </c>
      <c r="K36" s="26" t="s">
        <v>366</v>
      </c>
      <c r="L36" s="27">
        <f t="shared" si="1"/>
        <v>142.04188632500791</v>
      </c>
      <c r="M36" s="27">
        <f t="shared" si="2"/>
        <v>140.16709511568124</v>
      </c>
    </row>
    <row r="37" spans="1:31" ht="15.5">
      <c r="A37" s="33">
        <v>1991</v>
      </c>
      <c r="B37" s="26" t="s">
        <v>366</v>
      </c>
      <c r="C37" s="39">
        <v>571</v>
      </c>
      <c r="D37" s="26" t="s">
        <v>366</v>
      </c>
      <c r="E37" s="11">
        <v>9.5704999999999991</v>
      </c>
      <c r="F37" s="26" t="s">
        <v>366</v>
      </c>
      <c r="G37" s="120">
        <v>6.8</v>
      </c>
      <c r="H37" s="37"/>
      <c r="I37" s="26" t="s">
        <v>366</v>
      </c>
      <c r="J37" s="27">
        <f t="shared" si="0"/>
        <v>85.096870342771979</v>
      </c>
      <c r="K37" s="26" t="s">
        <v>366</v>
      </c>
      <c r="L37" s="27">
        <f t="shared" si="1"/>
        <v>137.85181344165008</v>
      </c>
      <c r="M37" s="27">
        <f t="shared" si="2"/>
        <v>145.67266495287058</v>
      </c>
    </row>
    <row r="38" spans="1:31" ht="15.5">
      <c r="A38" s="33">
        <v>1992</v>
      </c>
      <c r="B38" s="26" t="s">
        <v>366</v>
      </c>
      <c r="C38" s="39">
        <v>532</v>
      </c>
      <c r="D38" s="28">
        <v>50</v>
      </c>
      <c r="E38" s="11">
        <v>10.3828</v>
      </c>
      <c r="F38" s="120">
        <v>9.1589740000000006</v>
      </c>
      <c r="G38" s="120">
        <v>6.6269999999999998</v>
      </c>
      <c r="H38" s="37"/>
      <c r="I38" s="26" t="s">
        <v>366</v>
      </c>
      <c r="J38" s="27">
        <f t="shared" ref="J38:J63" si="3">C38/C$31*100</f>
        <v>79.284649776453051</v>
      </c>
      <c r="K38" s="26" t="s">
        <v>366</v>
      </c>
      <c r="L38" s="27">
        <f t="shared" ref="L38:L55" si="4">E38/E$31*100</f>
        <v>149.55204102209544</v>
      </c>
      <c r="M38" s="27">
        <f t="shared" si="2"/>
        <v>141.96658097686375</v>
      </c>
      <c r="N38" s="118"/>
    </row>
    <row r="39" spans="1:31" ht="15.5">
      <c r="A39" s="33">
        <v>1993</v>
      </c>
      <c r="B39" s="26" t="s">
        <v>366</v>
      </c>
      <c r="C39" s="39">
        <v>525</v>
      </c>
      <c r="D39" s="28">
        <v>52</v>
      </c>
      <c r="E39" s="11">
        <v>11.120799999999999</v>
      </c>
      <c r="F39" s="120">
        <v>9.5338220000000007</v>
      </c>
      <c r="G39" s="120">
        <v>6.6319999999999997</v>
      </c>
      <c r="H39" s="37"/>
      <c r="I39" s="26" t="s">
        <v>366</v>
      </c>
      <c r="J39" s="27">
        <f t="shared" si="3"/>
        <v>78.241430700447097</v>
      </c>
      <c r="K39" s="26" t="s">
        <v>366</v>
      </c>
      <c r="L39" s="27">
        <f t="shared" si="4"/>
        <v>160.18206435629301</v>
      </c>
      <c r="M39" s="27">
        <f t="shared" si="2"/>
        <v>142.07369323050557</v>
      </c>
      <c r="N39" s="118"/>
      <c r="Q39" s="370"/>
      <c r="R39" s="370"/>
      <c r="S39" s="370"/>
      <c r="T39" s="370"/>
      <c r="U39" s="370"/>
      <c r="V39" s="370"/>
      <c r="W39" s="370"/>
      <c r="X39" s="370"/>
      <c r="Y39" s="370"/>
      <c r="Z39" s="370"/>
      <c r="AA39" s="370"/>
      <c r="AB39" s="370"/>
      <c r="AC39" s="370"/>
      <c r="AD39" s="370"/>
      <c r="AE39" s="370"/>
    </row>
    <row r="40" spans="1:31" ht="15.5">
      <c r="A40" s="33">
        <v>1994</v>
      </c>
      <c r="B40" s="26" t="s">
        <v>366</v>
      </c>
      <c r="C40" s="39">
        <v>513</v>
      </c>
      <c r="D40" s="28">
        <v>49.244</v>
      </c>
      <c r="E40" s="11">
        <v>11.787000000000001</v>
      </c>
      <c r="F40" s="120">
        <v>9.6359860000000008</v>
      </c>
      <c r="G40" s="120">
        <v>6.649</v>
      </c>
      <c r="H40" s="37"/>
      <c r="I40" s="26" t="s">
        <v>366</v>
      </c>
      <c r="J40" s="27">
        <f t="shared" si="3"/>
        <v>76.453055141579725</v>
      </c>
      <c r="K40" s="26" t="s">
        <v>366</v>
      </c>
      <c r="L40" s="27">
        <f t="shared" si="4"/>
        <v>169.77789300838302</v>
      </c>
      <c r="M40" s="27">
        <f t="shared" si="2"/>
        <v>142.43787489288775</v>
      </c>
      <c r="N40" s="118"/>
      <c r="Q40" s="370"/>
      <c r="R40" s="370"/>
      <c r="S40" s="370"/>
      <c r="T40" s="370"/>
      <c r="U40" s="370"/>
      <c r="V40" s="370"/>
      <c r="W40" s="370"/>
      <c r="X40" s="370"/>
      <c r="Y40" s="370"/>
      <c r="Z40" s="370"/>
      <c r="AA40" s="370"/>
      <c r="AB40" s="370"/>
      <c r="AC40" s="370"/>
      <c r="AD40" s="370"/>
      <c r="AE40" s="370"/>
    </row>
    <row r="41" spans="1:31" ht="15.5">
      <c r="A41" s="33">
        <v>1995</v>
      </c>
      <c r="B41" s="39">
        <v>29646.184999999998</v>
      </c>
      <c r="C41" s="39">
        <v>506</v>
      </c>
      <c r="D41" s="28">
        <v>50.811</v>
      </c>
      <c r="E41" s="11">
        <v>12.313000000000001</v>
      </c>
      <c r="F41" s="120">
        <v>10.4930865</v>
      </c>
      <c r="G41" s="120">
        <v>6.8553000000000006</v>
      </c>
      <c r="H41" s="37"/>
      <c r="I41" s="26" t="s">
        <v>366</v>
      </c>
      <c r="J41" s="27">
        <f t="shared" si="3"/>
        <v>75.409836065573771</v>
      </c>
      <c r="K41" s="26" t="s">
        <v>366</v>
      </c>
      <c r="L41" s="27">
        <f t="shared" si="4"/>
        <v>177.35430530348859</v>
      </c>
      <c r="M41" s="27">
        <f t="shared" si="2"/>
        <v>146.8573264781491</v>
      </c>
      <c r="N41" s="118"/>
      <c r="Q41" s="371"/>
      <c r="R41" s="371"/>
      <c r="S41" s="371"/>
      <c r="T41" s="371"/>
      <c r="U41" s="371"/>
      <c r="V41" s="371"/>
      <c r="W41" s="371"/>
      <c r="X41" s="371"/>
      <c r="Y41" s="371"/>
      <c r="Z41" s="371"/>
      <c r="AA41" s="371"/>
      <c r="AB41" s="371"/>
      <c r="AC41" s="371"/>
      <c r="AD41" s="371"/>
      <c r="AE41" s="371"/>
    </row>
    <row r="42" spans="1:31" ht="15.5">
      <c r="A42" s="33">
        <v>1996</v>
      </c>
      <c r="B42" s="39">
        <v>30429.046999999999</v>
      </c>
      <c r="C42" s="39">
        <v>478</v>
      </c>
      <c r="D42" s="28">
        <v>52.841999999999999</v>
      </c>
      <c r="E42" s="11">
        <v>13.214</v>
      </c>
      <c r="F42" s="120">
        <v>9.3271844999999995</v>
      </c>
      <c r="G42" s="120">
        <v>5.5889000000000006</v>
      </c>
      <c r="H42" s="37"/>
      <c r="I42" s="26" t="s">
        <v>366</v>
      </c>
      <c r="J42" s="27">
        <f t="shared" si="3"/>
        <v>71.236959761549926</v>
      </c>
      <c r="K42" s="26" t="s">
        <v>366</v>
      </c>
      <c r="L42" s="27">
        <f t="shared" si="4"/>
        <v>190.33215221962951</v>
      </c>
      <c r="M42" s="27">
        <f t="shared" si="2"/>
        <v>119.7279348757498</v>
      </c>
      <c r="N42" s="118"/>
      <c r="Q42" s="370"/>
      <c r="R42" s="370"/>
      <c r="S42" s="370"/>
      <c r="T42" s="370"/>
      <c r="U42" s="370"/>
      <c r="V42" s="370"/>
      <c r="W42" s="370"/>
      <c r="X42" s="370"/>
      <c r="Y42" s="370"/>
      <c r="Z42" s="370"/>
      <c r="AA42" s="370"/>
      <c r="AB42" s="370"/>
      <c r="AC42" s="370"/>
      <c r="AD42" s="370"/>
      <c r="AE42" s="370"/>
    </row>
    <row r="43" spans="1:31" ht="15.5">
      <c r="A43" s="33">
        <v>1997</v>
      </c>
      <c r="B43" s="39">
        <v>30899.919999999998</v>
      </c>
      <c r="C43" s="39">
        <v>448</v>
      </c>
      <c r="D43" s="28">
        <v>56.134999999999998</v>
      </c>
      <c r="E43" s="11">
        <v>14.391</v>
      </c>
      <c r="F43" s="120">
        <v>9.9245145000000008</v>
      </c>
      <c r="G43" s="120">
        <v>5.6341000000000001</v>
      </c>
      <c r="H43" s="37"/>
      <c r="I43" s="26" t="s">
        <v>366</v>
      </c>
      <c r="J43" s="27">
        <f t="shared" si="3"/>
        <v>66.766020864381531</v>
      </c>
      <c r="K43" s="26" t="s">
        <v>366</v>
      </c>
      <c r="L43" s="27">
        <f t="shared" si="4"/>
        <v>207.28545501685244</v>
      </c>
      <c r="M43" s="27">
        <f t="shared" si="2"/>
        <v>120.69622964867182</v>
      </c>
      <c r="N43" s="118"/>
      <c r="Q43" s="370"/>
      <c r="R43" s="370"/>
      <c r="S43" s="370"/>
      <c r="T43" s="370"/>
      <c r="U43" s="370"/>
      <c r="V43" s="370"/>
      <c r="W43" s="370"/>
      <c r="X43" s="370"/>
      <c r="Y43" s="370"/>
      <c r="Z43" s="370"/>
      <c r="AA43" s="370"/>
      <c r="AB43" s="370"/>
      <c r="AC43" s="370"/>
      <c r="AD43" s="370"/>
      <c r="AE43" s="370"/>
    </row>
    <row r="44" spans="1:31" ht="15.5">
      <c r="A44" s="33">
        <v>1998</v>
      </c>
      <c r="B44" s="39">
        <v>31154.671000000002</v>
      </c>
      <c r="C44" s="39">
        <v>424</v>
      </c>
      <c r="D44" s="28">
        <v>58.311</v>
      </c>
      <c r="E44" s="11">
        <v>15.193</v>
      </c>
      <c r="F44" s="120">
        <v>9.6408050000000003</v>
      </c>
      <c r="G44" s="120">
        <v>5.3306000000000004</v>
      </c>
      <c r="H44" s="37"/>
      <c r="I44" s="26" t="s">
        <v>366</v>
      </c>
      <c r="J44" s="27">
        <f t="shared" si="3"/>
        <v>63.189269746646794</v>
      </c>
      <c r="K44" s="26" t="s">
        <v>366</v>
      </c>
      <c r="L44" s="27">
        <f t="shared" si="4"/>
        <v>218.83732319304005</v>
      </c>
      <c r="M44" s="27">
        <f t="shared" si="2"/>
        <v>114.19451585261355</v>
      </c>
      <c r="N44" s="118"/>
      <c r="R44" s="370"/>
      <c r="S44" s="370"/>
      <c r="T44" s="370"/>
      <c r="U44" s="370"/>
      <c r="V44" s="370"/>
      <c r="W44" s="370"/>
      <c r="X44" s="370"/>
      <c r="Y44" s="370"/>
      <c r="Z44" s="370"/>
      <c r="AA44" s="370"/>
      <c r="AB44" s="370"/>
      <c r="AC44" s="370"/>
      <c r="AD44" s="370"/>
      <c r="AE44" s="370"/>
    </row>
    <row r="45" spans="1:31" ht="15.5">
      <c r="A45" s="33">
        <v>1999</v>
      </c>
      <c r="B45" s="39">
        <v>31589.067999999999</v>
      </c>
      <c r="C45" s="39">
        <v>455</v>
      </c>
      <c r="D45" s="28">
        <v>61.720999999999997</v>
      </c>
      <c r="E45" s="42">
        <v>15.941000000000001</v>
      </c>
      <c r="F45" s="120">
        <v>9.9601620000000004</v>
      </c>
      <c r="G45" s="120">
        <v>5.327</v>
      </c>
      <c r="I45" s="26" t="s">
        <v>366</v>
      </c>
      <c r="J45" s="27">
        <f t="shared" si="3"/>
        <v>67.809239940387471</v>
      </c>
      <c r="K45" s="26" t="s">
        <v>366</v>
      </c>
      <c r="L45" s="27">
        <f t="shared" si="4"/>
        <v>229.61138478379857</v>
      </c>
      <c r="M45" s="27">
        <f t="shared" si="2"/>
        <v>114.11739502999143</v>
      </c>
      <c r="N45" s="119"/>
      <c r="Q45" s="370"/>
      <c r="R45" s="370"/>
      <c r="S45" s="370"/>
      <c r="T45" s="370"/>
      <c r="U45" s="370"/>
      <c r="V45" s="370"/>
      <c r="W45" s="370"/>
      <c r="X45" s="370"/>
      <c r="Y45" s="370"/>
      <c r="Z45" s="370"/>
      <c r="AA45" s="370"/>
      <c r="AB45" s="370"/>
      <c r="AC45" s="370"/>
      <c r="AD45" s="370"/>
      <c r="AE45" s="370"/>
    </row>
    <row r="46" spans="1:31" ht="15.5">
      <c r="A46" s="33">
        <v>2000</v>
      </c>
      <c r="B46" s="39">
        <v>31443</v>
      </c>
      <c r="C46" s="39">
        <v>458</v>
      </c>
      <c r="D46" s="113">
        <v>63.158000000000008</v>
      </c>
      <c r="E46" s="42">
        <v>16.786999999999999</v>
      </c>
      <c r="F46" s="120">
        <v>9.798566000000001</v>
      </c>
      <c r="G46" s="120">
        <v>5.2936999999999994</v>
      </c>
      <c r="I46" s="26" t="s">
        <v>366</v>
      </c>
      <c r="J46" s="27">
        <f t="shared" si="3"/>
        <v>68.256333830104325</v>
      </c>
      <c r="K46" s="26" t="s">
        <v>366</v>
      </c>
      <c r="L46" s="27">
        <f t="shared" si="4"/>
        <v>241.79702128885427</v>
      </c>
      <c r="M46" s="27">
        <f t="shared" si="2"/>
        <v>113.40402742073692</v>
      </c>
      <c r="N46" s="119"/>
      <c r="Q46" s="370"/>
      <c r="R46" s="370"/>
      <c r="S46" s="370"/>
      <c r="T46" s="370"/>
      <c r="U46" s="370"/>
      <c r="V46" s="370"/>
      <c r="W46" s="370"/>
      <c r="X46" s="370"/>
      <c r="Y46" s="370"/>
      <c r="Z46" s="370"/>
      <c r="AA46" s="370"/>
      <c r="AB46" s="370"/>
      <c r="AC46" s="370"/>
      <c r="AD46" s="370"/>
      <c r="AE46" s="370"/>
    </row>
    <row r="47" spans="1:31" ht="15.5">
      <c r="A47" s="33">
        <v>2001</v>
      </c>
      <c r="B47" s="39">
        <v>31904</v>
      </c>
      <c r="C47" s="39">
        <v>466</v>
      </c>
      <c r="D47" s="28">
        <v>60.746181999999997</v>
      </c>
      <c r="E47" s="44">
        <v>18.081</v>
      </c>
      <c r="F47" s="120">
        <v>9.7894550000000002</v>
      </c>
      <c r="G47" s="120">
        <v>5.3037999999999998</v>
      </c>
      <c r="H47" s="39"/>
      <c r="I47" s="26" t="s">
        <v>366</v>
      </c>
      <c r="J47" s="27">
        <f t="shared" si="3"/>
        <v>69.448584202682568</v>
      </c>
      <c r="K47" s="26" t="s">
        <v>366</v>
      </c>
      <c r="L47" s="27">
        <f t="shared" si="4"/>
        <v>260.43557168784031</v>
      </c>
      <c r="M47" s="27">
        <f t="shared" si="2"/>
        <v>113.6203941730934</v>
      </c>
      <c r="N47" s="118"/>
      <c r="Q47" s="370"/>
      <c r="R47" s="370"/>
      <c r="S47" s="370"/>
      <c r="T47" s="370"/>
      <c r="U47" s="370"/>
      <c r="V47" s="370"/>
      <c r="W47" s="370"/>
      <c r="X47" s="370"/>
      <c r="Y47" s="370"/>
      <c r="Z47" s="370"/>
      <c r="AA47" s="370"/>
      <c r="AB47" s="370"/>
      <c r="AC47" s="370"/>
      <c r="AD47" s="370"/>
      <c r="AE47" s="370"/>
    </row>
    <row r="48" spans="1:31" ht="15.5">
      <c r="A48" s="33">
        <v>2002</v>
      </c>
      <c r="B48" s="39">
        <v>33127</v>
      </c>
      <c r="C48" s="39">
        <v>471</v>
      </c>
      <c r="D48" s="113">
        <v>57.38</v>
      </c>
      <c r="E48" s="44">
        <v>19.783000000000001</v>
      </c>
      <c r="F48" s="120">
        <v>9.9714330000000011</v>
      </c>
      <c r="G48" s="120">
        <v>5.3302269999999998</v>
      </c>
      <c r="H48" s="39"/>
      <c r="I48" s="26" t="s">
        <v>366</v>
      </c>
      <c r="J48" s="27">
        <f t="shared" si="3"/>
        <v>70.193740685543958</v>
      </c>
      <c r="K48" s="26" t="s">
        <v>366</v>
      </c>
      <c r="L48" s="27">
        <f t="shared" si="4"/>
        <v>284.95088295451268</v>
      </c>
      <c r="M48" s="27">
        <f t="shared" si="2"/>
        <v>114.18652527849184</v>
      </c>
      <c r="N48" s="118"/>
      <c r="Q48" s="370"/>
      <c r="R48" s="370"/>
      <c r="S48" s="370"/>
      <c r="T48" s="370"/>
      <c r="U48" s="370"/>
      <c r="V48" s="370"/>
      <c r="W48" s="370"/>
      <c r="X48" s="370"/>
      <c r="Y48" s="370"/>
      <c r="Z48" s="370"/>
      <c r="AA48" s="370"/>
      <c r="AB48" s="370"/>
      <c r="AC48" s="370"/>
      <c r="AD48" s="370"/>
      <c r="AE48" s="370"/>
    </row>
    <row r="49" spans="1:31" ht="15.5">
      <c r="A49" s="33">
        <v>2003</v>
      </c>
      <c r="B49" s="39">
        <v>33228</v>
      </c>
      <c r="C49" s="39">
        <v>478</v>
      </c>
      <c r="D49" s="28">
        <v>57.451000000000001</v>
      </c>
      <c r="E49" s="44">
        <v>21.083645000000004</v>
      </c>
      <c r="F49" s="120">
        <v>10.671361999999998</v>
      </c>
      <c r="G49" s="120">
        <v>5.7135680000000004</v>
      </c>
      <c r="H49" s="39"/>
      <c r="I49" s="26" t="s">
        <v>366</v>
      </c>
      <c r="J49" s="27">
        <f t="shared" si="3"/>
        <v>71.236959761549926</v>
      </c>
      <c r="K49" s="26" t="s">
        <v>366</v>
      </c>
      <c r="L49" s="27">
        <f t="shared" si="4"/>
        <v>303.68514677498348</v>
      </c>
      <c r="M49" s="27">
        <f t="shared" si="2"/>
        <v>122.39862896315339</v>
      </c>
      <c r="N49" s="118"/>
      <c r="Q49" s="370"/>
      <c r="R49" s="370"/>
      <c r="S49" s="370"/>
      <c r="T49" s="370"/>
      <c r="U49" s="370"/>
      <c r="V49" s="370"/>
      <c r="W49" s="370"/>
      <c r="X49" s="370"/>
      <c r="Y49" s="370"/>
      <c r="Z49" s="370"/>
      <c r="AA49" s="370"/>
      <c r="AB49" s="370"/>
      <c r="AC49" s="370"/>
      <c r="AD49" s="370"/>
      <c r="AE49" s="370"/>
    </row>
    <row r="50" spans="1:31" ht="15.5">
      <c r="A50" s="33">
        <v>2004</v>
      </c>
      <c r="B50" s="39">
        <v>33674</v>
      </c>
      <c r="C50" s="39">
        <v>459.26817353667303</v>
      </c>
      <c r="D50" s="28">
        <v>64.022999999999996</v>
      </c>
      <c r="E50" s="44">
        <v>22.554745999999998</v>
      </c>
      <c r="F50" s="120">
        <v>10.837052000000003</v>
      </c>
      <c r="G50" s="120">
        <v>5.9214670000000007</v>
      </c>
      <c r="H50" s="39"/>
      <c r="I50" s="26" t="s">
        <v>366</v>
      </c>
      <c r="J50" s="27">
        <f t="shared" si="3"/>
        <v>68.445331376553355</v>
      </c>
      <c r="K50" s="26" t="s">
        <v>366</v>
      </c>
      <c r="L50" s="27">
        <f t="shared" si="4"/>
        <v>324.87462910148935</v>
      </c>
      <c r="M50" s="27">
        <f t="shared" si="2"/>
        <v>126.8523350471294</v>
      </c>
      <c r="N50" s="118"/>
      <c r="O50" s="372"/>
      <c r="Q50" s="370"/>
      <c r="R50" s="370"/>
      <c r="S50" s="370"/>
      <c r="T50" s="370"/>
      <c r="U50" s="370"/>
      <c r="V50" s="370"/>
      <c r="W50" s="370"/>
      <c r="X50" s="370"/>
      <c r="Y50" s="370"/>
      <c r="Z50" s="370"/>
      <c r="AA50" s="370"/>
      <c r="AB50" s="370"/>
      <c r="AC50" s="370"/>
      <c r="AD50" s="370"/>
      <c r="AE50" s="370"/>
    </row>
    <row r="51" spans="1:31" ht="15.5">
      <c r="A51" s="33">
        <v>2005</v>
      </c>
      <c r="B51" s="39">
        <v>33478</v>
      </c>
      <c r="C51" s="39">
        <v>465.391119683515</v>
      </c>
      <c r="D51" s="28">
        <v>69.430000000000007</v>
      </c>
      <c r="E51" s="242">
        <v>23.795280999999999</v>
      </c>
      <c r="F51" s="120">
        <v>10.572758999999998</v>
      </c>
      <c r="G51" s="120">
        <v>5.9711470000000002</v>
      </c>
      <c r="H51" s="39"/>
      <c r="I51" s="26" t="s">
        <v>366</v>
      </c>
      <c r="J51" s="27">
        <f t="shared" si="3"/>
        <v>69.357841979659469</v>
      </c>
      <c r="K51" s="26" t="s">
        <v>366</v>
      </c>
      <c r="L51" s="27">
        <f t="shared" si="4"/>
        <v>342.7430789617722</v>
      </c>
      <c r="M51" s="27">
        <f t="shared" si="2"/>
        <v>127.91660239931448</v>
      </c>
      <c r="N51" s="118"/>
      <c r="O51" s="372"/>
      <c r="Q51" s="370"/>
      <c r="R51" s="370"/>
      <c r="S51" s="370"/>
      <c r="T51" s="370"/>
      <c r="U51" s="370"/>
      <c r="V51" s="370"/>
      <c r="W51" s="370"/>
      <c r="X51" s="370"/>
      <c r="Y51" s="370"/>
      <c r="Z51" s="370"/>
      <c r="AA51" s="370"/>
      <c r="AB51" s="370"/>
      <c r="AC51" s="370"/>
      <c r="AD51" s="370"/>
      <c r="AE51" s="370"/>
    </row>
    <row r="52" spans="1:31" ht="15.5">
      <c r="A52" s="33">
        <v>2006</v>
      </c>
      <c r="B52" s="39">
        <v>34466</v>
      </c>
      <c r="C52" s="39">
        <v>475.87219874052204</v>
      </c>
      <c r="D52" s="28">
        <v>71.584999999999994</v>
      </c>
      <c r="E52" s="242">
        <v>24.436938999999999</v>
      </c>
      <c r="F52" s="120">
        <v>10.588667000000001</v>
      </c>
      <c r="G52" s="120">
        <v>5.396636</v>
      </c>
      <c r="H52" s="39"/>
      <c r="I52" s="26" t="s">
        <v>366</v>
      </c>
      <c r="J52" s="27">
        <f t="shared" si="3"/>
        <v>70.919850781001799</v>
      </c>
      <c r="K52" s="26" t="s">
        <v>366</v>
      </c>
      <c r="L52" s="27">
        <f t="shared" si="4"/>
        <v>351.98540892461034</v>
      </c>
      <c r="M52" s="27">
        <f t="shared" si="2"/>
        <v>115.60916880891175</v>
      </c>
      <c r="N52" s="118"/>
      <c r="O52" s="372"/>
      <c r="Q52" s="370"/>
      <c r="R52" s="370"/>
      <c r="S52" s="370"/>
      <c r="T52" s="370"/>
      <c r="U52" s="370"/>
      <c r="V52" s="370"/>
      <c r="W52" s="370"/>
      <c r="X52" s="370"/>
      <c r="Y52" s="370"/>
      <c r="Z52" s="370"/>
      <c r="AA52" s="370"/>
      <c r="AB52" s="370"/>
      <c r="AC52" s="370"/>
      <c r="AD52" s="370"/>
      <c r="AE52" s="370"/>
    </row>
    <row r="53" spans="1:31" ht="15.5">
      <c r="A53" s="33">
        <v>2007</v>
      </c>
      <c r="B53" s="39">
        <v>34545</v>
      </c>
      <c r="C53" s="39">
        <v>487.27188189445798</v>
      </c>
      <c r="D53" s="28">
        <v>74.468000000000004</v>
      </c>
      <c r="E53" s="242">
        <v>25.132359000000001</v>
      </c>
      <c r="F53" s="120">
        <v>10.720838000000001</v>
      </c>
      <c r="G53" s="120">
        <v>5.4045519999999998</v>
      </c>
      <c r="H53" s="39"/>
      <c r="I53" s="26" t="s">
        <v>366</v>
      </c>
      <c r="J53" s="27">
        <f t="shared" si="3"/>
        <v>72.618760341946043</v>
      </c>
      <c r="K53" s="26" t="s">
        <v>366</v>
      </c>
      <c r="L53" s="27">
        <f t="shared" si="4"/>
        <v>362.00211736237145</v>
      </c>
      <c r="M53" s="27">
        <f t="shared" si="2"/>
        <v>115.77874892887745</v>
      </c>
      <c r="N53" s="118"/>
      <c r="O53" s="372"/>
      <c r="Q53" s="370"/>
      <c r="R53" s="370"/>
      <c r="S53" s="370"/>
      <c r="T53" s="370"/>
      <c r="U53" s="370"/>
      <c r="V53" s="370"/>
      <c r="W53" s="370"/>
      <c r="X53" s="370"/>
      <c r="Y53" s="370"/>
      <c r="Z53" s="370"/>
      <c r="AA53" s="370"/>
      <c r="AB53" s="370"/>
      <c r="AC53" s="370"/>
      <c r="AD53" s="370"/>
      <c r="AE53" s="370"/>
    </row>
    <row r="54" spans="1:31" ht="15.5">
      <c r="A54" s="33">
        <v>2008</v>
      </c>
      <c r="B54" s="39">
        <v>34357</v>
      </c>
      <c r="C54" s="39">
        <v>483.62759932549</v>
      </c>
      <c r="D54" s="28">
        <v>76.429000000000002</v>
      </c>
      <c r="E54" s="242">
        <v>24.348159000000003</v>
      </c>
      <c r="F54" s="120">
        <v>10.013630000000001</v>
      </c>
      <c r="G54" s="120">
        <v>5.148219000000001</v>
      </c>
      <c r="H54" s="39"/>
      <c r="I54" s="26" t="s">
        <v>366</v>
      </c>
      <c r="J54" s="27">
        <f t="shared" si="3"/>
        <v>72.075648185616998</v>
      </c>
      <c r="K54" s="26" t="s">
        <v>366</v>
      </c>
      <c r="L54" s="27">
        <f t="shared" si="4"/>
        <v>350.70663728286235</v>
      </c>
      <c r="M54" s="27">
        <f t="shared" si="2"/>
        <v>110.28746786632394</v>
      </c>
      <c r="N54" s="129"/>
      <c r="O54" s="372"/>
      <c r="Q54" s="370"/>
      <c r="R54" s="370"/>
      <c r="S54" s="370"/>
      <c r="T54" s="370"/>
      <c r="U54" s="370"/>
      <c r="V54" s="370"/>
      <c r="W54" s="370"/>
      <c r="X54" s="370"/>
      <c r="Y54" s="370"/>
      <c r="Z54" s="370"/>
      <c r="AA54" s="370"/>
      <c r="AB54" s="370"/>
      <c r="AC54" s="370"/>
      <c r="AD54" s="370"/>
      <c r="AE54" s="370"/>
    </row>
    <row r="55" spans="1:31" ht="15.5">
      <c r="A55" s="33">
        <v>2009</v>
      </c>
      <c r="B55" s="39">
        <v>34392</v>
      </c>
      <c r="C55" s="39">
        <v>457.98391183951401</v>
      </c>
      <c r="D55" s="28">
        <v>76.929000000000002</v>
      </c>
      <c r="E55" s="242">
        <v>22.492999999999999</v>
      </c>
      <c r="F55" s="120">
        <v>10.218646</v>
      </c>
      <c r="G55" s="120">
        <v>5.4013329999999993</v>
      </c>
      <c r="H55" s="39"/>
      <c r="I55" s="26" t="s">
        <v>366</v>
      </c>
      <c r="J55" s="27">
        <f t="shared" si="3"/>
        <v>68.253936190687639</v>
      </c>
      <c r="K55" s="26" t="s">
        <v>366</v>
      </c>
      <c r="L55" s="27">
        <f t="shared" si="4"/>
        <v>323.9852504825281</v>
      </c>
      <c r="M55" s="27">
        <f t="shared" si="2"/>
        <v>115.70979005998285</v>
      </c>
      <c r="N55" s="118"/>
      <c r="O55" s="372"/>
      <c r="Q55" s="370"/>
      <c r="R55" s="370"/>
      <c r="S55" s="370"/>
      <c r="T55" s="370"/>
      <c r="U55" s="370"/>
      <c r="V55" s="370"/>
      <c r="W55" s="370"/>
      <c r="X55" s="370"/>
      <c r="Y55" s="370"/>
      <c r="Z55" s="370"/>
      <c r="AA55" s="370"/>
      <c r="AB55" s="370"/>
      <c r="AC55" s="370"/>
      <c r="AD55" s="370"/>
      <c r="AE55" s="370"/>
    </row>
    <row r="56" spans="1:31" ht="15.5">
      <c r="A56" s="33">
        <v>2010</v>
      </c>
      <c r="B56" s="39">
        <v>33593</v>
      </c>
      <c r="C56" s="39">
        <v>430.20142850458996</v>
      </c>
      <c r="D56" s="28">
        <v>78.290000000000006</v>
      </c>
      <c r="E56" s="242">
        <v>20.905000000000001</v>
      </c>
      <c r="F56" s="120">
        <v>9.9904419999999998</v>
      </c>
      <c r="G56" s="120">
        <v>5.3725519999999998</v>
      </c>
      <c r="H56" s="39"/>
      <c r="I56" s="26" t="s">
        <v>366</v>
      </c>
      <c r="J56" s="27">
        <f t="shared" si="3"/>
        <v>64.11347667728613</v>
      </c>
      <c r="K56" s="26" t="s">
        <v>366</v>
      </c>
      <c r="L56" s="27">
        <f t="shared" ref="L56:L62" si="5">E56/E$31*100</f>
        <v>301.11197534065047</v>
      </c>
      <c r="M56" s="27">
        <f t="shared" si="2"/>
        <v>115.09323050556984</v>
      </c>
      <c r="N56" s="118"/>
      <c r="O56" s="372"/>
      <c r="Q56" s="370"/>
      <c r="R56" s="370"/>
      <c r="S56" s="370"/>
      <c r="T56" s="370"/>
      <c r="U56" s="370"/>
      <c r="V56" s="370"/>
      <c r="W56" s="370"/>
      <c r="X56" s="370"/>
      <c r="Y56" s="370"/>
      <c r="Z56" s="370"/>
      <c r="AA56" s="370"/>
      <c r="AB56" s="370"/>
      <c r="AC56" s="370"/>
      <c r="AD56" s="370"/>
      <c r="AE56" s="370"/>
    </row>
    <row r="57" spans="1:31" ht="15.5">
      <c r="A57" s="33">
        <v>2011</v>
      </c>
      <c r="B57" s="39">
        <v>33583</v>
      </c>
      <c r="C57" s="39">
        <v>435.66026836712496</v>
      </c>
      <c r="D57" s="28">
        <v>81.099999999999994</v>
      </c>
      <c r="E57" s="242">
        <v>22.065000000000001</v>
      </c>
      <c r="F57" s="120">
        <v>9.6309830000000005</v>
      </c>
      <c r="G57" s="120">
        <v>5.2171419999999999</v>
      </c>
      <c r="H57" s="39"/>
      <c r="I57" s="26" t="s">
        <v>366</v>
      </c>
      <c r="J57" s="27">
        <f t="shared" si="3"/>
        <v>64.92701465978017</v>
      </c>
      <c r="K57" s="26" t="s">
        <v>366</v>
      </c>
      <c r="L57" s="27">
        <f t="shared" si="5"/>
        <v>317.82041310171979</v>
      </c>
      <c r="M57" s="27">
        <f>G57/G$31*100</f>
        <v>111.7639674378749</v>
      </c>
      <c r="N57" s="118"/>
      <c r="O57" s="372"/>
      <c r="Q57" s="373"/>
      <c r="R57" s="373"/>
      <c r="S57" s="373"/>
      <c r="T57" s="370"/>
      <c r="U57" s="370"/>
      <c r="V57" s="370"/>
      <c r="W57" s="370"/>
      <c r="X57" s="370"/>
      <c r="Y57" s="370"/>
      <c r="Z57" s="370"/>
      <c r="AA57" s="370"/>
      <c r="AB57" s="370"/>
      <c r="AC57" s="370"/>
      <c r="AD57" s="370"/>
      <c r="AE57" s="370"/>
    </row>
    <row r="58" spans="1:31" ht="15.5">
      <c r="A58" s="33">
        <v>2012</v>
      </c>
      <c r="B58" s="39">
        <v>33786</v>
      </c>
      <c r="C58" s="39">
        <v>420.33443270129902</v>
      </c>
      <c r="D58" s="28">
        <v>83.25</v>
      </c>
      <c r="E58" s="242">
        <v>22.207000000000001</v>
      </c>
      <c r="F58" s="120">
        <v>9.6975620000000013</v>
      </c>
      <c r="G58" s="120">
        <v>5.1467330000000002</v>
      </c>
      <c r="H58" s="39"/>
      <c r="I58" s="26" t="s">
        <v>366</v>
      </c>
      <c r="J58" s="27">
        <f t="shared" si="3"/>
        <v>62.642985499448436</v>
      </c>
      <c r="K58" s="26" t="s">
        <v>366</v>
      </c>
      <c r="L58" s="27">
        <f t="shared" si="5"/>
        <v>319.8657563448852</v>
      </c>
      <c r="M58" s="27">
        <f>G58/G$31*100</f>
        <v>110.25563410454156</v>
      </c>
      <c r="N58" s="118"/>
      <c r="O58" s="372"/>
      <c r="Q58" s="370"/>
      <c r="R58" s="370"/>
      <c r="S58" s="370"/>
      <c r="T58" s="370"/>
      <c r="U58" s="370"/>
      <c r="V58" s="370"/>
      <c r="W58" s="370"/>
      <c r="X58" s="370"/>
      <c r="Y58" s="370"/>
      <c r="Z58" s="370"/>
      <c r="AA58" s="370"/>
      <c r="AB58" s="370"/>
      <c r="AC58" s="370"/>
      <c r="AD58" s="370"/>
      <c r="AE58" s="370"/>
    </row>
    <row r="59" spans="1:31" ht="15.5">
      <c r="A59" s="33">
        <v>2013</v>
      </c>
      <c r="B59" s="39">
        <v>33849</v>
      </c>
      <c r="C59" s="39">
        <v>421.04883354776399</v>
      </c>
      <c r="D59" s="43">
        <v>86.34</v>
      </c>
      <c r="E59" s="242">
        <v>23.251000000000001</v>
      </c>
      <c r="F59" s="120">
        <v>9.6615789999999997</v>
      </c>
      <c r="G59" s="120"/>
      <c r="H59" s="39"/>
      <c r="I59" s="26" t="s">
        <v>366</v>
      </c>
      <c r="J59" s="27">
        <f t="shared" si="3"/>
        <v>62.749453583869453</v>
      </c>
      <c r="K59" s="26" t="s">
        <v>366</v>
      </c>
      <c r="L59" s="27">
        <f t="shared" si="5"/>
        <v>334.90335032984763</v>
      </c>
      <c r="M59" s="27"/>
      <c r="O59" s="372"/>
      <c r="Q59" s="370"/>
      <c r="R59" s="370"/>
      <c r="S59" s="370"/>
      <c r="T59" s="370"/>
      <c r="U59" s="370"/>
      <c r="V59" s="370"/>
      <c r="W59" s="370"/>
      <c r="X59" s="370"/>
      <c r="Y59" s="370"/>
      <c r="Z59" s="370"/>
      <c r="AA59" s="370"/>
      <c r="AB59" s="370"/>
      <c r="AC59" s="370"/>
      <c r="AD59" s="370"/>
      <c r="AE59" s="370"/>
    </row>
    <row r="60" spans="1:31" ht="14.25" customHeight="1">
      <c r="A60" s="33">
        <v>2014</v>
      </c>
      <c r="B60" s="39">
        <v>34491</v>
      </c>
      <c r="C60" s="39">
        <v>414.25029992058404</v>
      </c>
      <c r="D60" s="43">
        <v>92.68</v>
      </c>
      <c r="E60" s="242">
        <v>24.076000000000001</v>
      </c>
      <c r="F60" s="120">
        <v>9.6788600000000002</v>
      </c>
      <c r="G60" s="120"/>
      <c r="H60" s="39"/>
      <c r="I60" s="26" t="s">
        <v>366</v>
      </c>
      <c r="J60" s="27">
        <f t="shared" si="3"/>
        <v>61.736259302620574</v>
      </c>
      <c r="K60" s="26" t="s">
        <v>366</v>
      </c>
      <c r="L60" s="27">
        <f t="shared" si="5"/>
        <v>346.78650649612536</v>
      </c>
      <c r="M60" s="27"/>
      <c r="O60" s="372"/>
      <c r="Q60" s="370"/>
      <c r="R60" s="370"/>
      <c r="S60" s="370"/>
      <c r="T60" s="370"/>
      <c r="U60" s="370"/>
      <c r="V60" s="370"/>
      <c r="W60" s="370"/>
      <c r="X60" s="370"/>
      <c r="Y60" s="370"/>
      <c r="Z60" s="370"/>
      <c r="AA60" s="370"/>
      <c r="AB60" s="370"/>
      <c r="AC60" s="370"/>
      <c r="AD60" s="370"/>
      <c r="AE60" s="370"/>
    </row>
    <row r="61" spans="1:31" ht="14.25" customHeight="1">
      <c r="A61" s="33">
        <v>2015</v>
      </c>
      <c r="B61" s="39">
        <v>34786</v>
      </c>
      <c r="C61" s="39">
        <v>409.66746427557405</v>
      </c>
      <c r="D61" s="43">
        <v>93.833063560429949</v>
      </c>
      <c r="E61" s="242">
        <v>25.509</v>
      </c>
      <c r="F61" s="120">
        <v>9.5419999999999998</v>
      </c>
      <c r="G61" s="120"/>
      <c r="H61" s="39"/>
      <c r="I61" s="26" t="s">
        <v>366</v>
      </c>
      <c r="J61" s="27">
        <f t="shared" si="3"/>
        <v>61.053273364467074</v>
      </c>
      <c r="K61" s="26" t="s">
        <v>366</v>
      </c>
      <c r="L61" s="27">
        <f t="shared" si="5"/>
        <v>367.42718866130843</v>
      </c>
      <c r="M61" s="27"/>
      <c r="N61" s="118"/>
      <c r="O61" s="372"/>
      <c r="Q61" s="370"/>
      <c r="R61" s="370"/>
      <c r="S61" s="370"/>
      <c r="T61" s="370"/>
      <c r="U61" s="370"/>
      <c r="V61" s="370"/>
      <c r="W61" s="370"/>
      <c r="X61" s="370"/>
      <c r="Y61" s="370"/>
      <c r="Z61" s="370"/>
      <c r="AA61" s="370"/>
      <c r="AB61" s="370"/>
      <c r="AC61" s="370"/>
      <c r="AD61" s="370"/>
      <c r="AE61" s="370"/>
    </row>
    <row r="62" spans="1:31" ht="14.25" customHeight="1">
      <c r="A62" s="33">
        <v>2016</v>
      </c>
      <c r="B62" s="39">
        <v>35484</v>
      </c>
      <c r="C62" s="39">
        <v>392.25107346341002</v>
      </c>
      <c r="D62" s="43">
        <v>94.24</v>
      </c>
      <c r="E62" s="242">
        <v>26.922999999999998</v>
      </c>
      <c r="F62" s="120">
        <v>10.073399999999999</v>
      </c>
      <c r="G62" s="120"/>
      <c r="H62" s="39"/>
      <c r="I62" s="26" t="s">
        <v>366</v>
      </c>
      <c r="J62" s="27">
        <f t="shared" si="3"/>
        <v>58.457686060120714</v>
      </c>
      <c r="K62" s="26" t="s">
        <v>366</v>
      </c>
      <c r="L62" s="27">
        <f t="shared" si="5"/>
        <v>387.79419813902564</v>
      </c>
      <c r="M62" s="27"/>
      <c r="N62" s="118"/>
      <c r="O62" s="372"/>
      <c r="Q62" s="370"/>
      <c r="R62" s="370"/>
      <c r="S62" s="370"/>
      <c r="T62" s="370"/>
      <c r="U62" s="370"/>
      <c r="V62" s="370"/>
      <c r="W62" s="370"/>
      <c r="X62" s="370"/>
      <c r="Y62" s="370"/>
      <c r="Z62" s="370"/>
      <c r="AA62" s="370"/>
      <c r="AB62" s="370"/>
      <c r="AC62" s="370"/>
      <c r="AD62" s="370"/>
      <c r="AE62" s="370"/>
    </row>
    <row r="63" spans="1:31" ht="14.25" customHeight="1">
      <c r="A63" s="33">
        <v>2017</v>
      </c>
      <c r="B63" s="39">
        <v>36174</v>
      </c>
      <c r="C63" s="39">
        <v>386</v>
      </c>
      <c r="D63" s="43">
        <v>97.78</v>
      </c>
      <c r="E63" s="242">
        <v>28.831</v>
      </c>
      <c r="F63" s="120">
        <v>10.254827000000001</v>
      </c>
      <c r="G63" s="120"/>
      <c r="H63" s="39"/>
      <c r="I63" s="26" t="s">
        <v>366</v>
      </c>
      <c r="J63" s="27">
        <f t="shared" si="3"/>
        <v>57.526080476900155</v>
      </c>
      <c r="K63" s="26" t="s">
        <v>366</v>
      </c>
      <c r="L63" s="27">
        <f t="shared" ref="L63" si="6">E63/E$31*100</f>
        <v>415.27669749085351</v>
      </c>
      <c r="M63" s="27"/>
      <c r="N63" s="118"/>
      <c r="O63" s="372"/>
      <c r="Q63" s="370"/>
      <c r="R63" s="370"/>
      <c r="S63" s="370"/>
      <c r="T63" s="370"/>
      <c r="U63" s="370"/>
      <c r="V63" s="370"/>
      <c r="W63" s="370"/>
      <c r="X63" s="370"/>
      <c r="Y63" s="370"/>
      <c r="Z63" s="370"/>
      <c r="AA63" s="370"/>
      <c r="AB63" s="370"/>
      <c r="AC63" s="370"/>
      <c r="AD63" s="370"/>
      <c r="AE63" s="370"/>
    </row>
    <row r="64" spans="1:31" ht="14.25" customHeight="1">
      <c r="A64" s="33">
        <v>2018</v>
      </c>
      <c r="B64" s="39">
        <v>36381</v>
      </c>
      <c r="C64" s="39">
        <v>373</v>
      </c>
      <c r="D64" s="43">
        <v>97.777785749999907</v>
      </c>
      <c r="E64" s="243">
        <v>29.443999999999999</v>
      </c>
      <c r="F64" s="184">
        <v>10.279183</v>
      </c>
      <c r="G64" s="120"/>
      <c r="H64" s="39"/>
      <c r="I64" s="26" t="s">
        <v>366</v>
      </c>
      <c r="J64" s="27">
        <f t="shared" ref="J64" si="7">C64/C$31*100</f>
        <v>55.588673621460508</v>
      </c>
      <c r="K64" s="26" t="s">
        <v>366</v>
      </c>
      <c r="L64" s="27">
        <f t="shared" ref="L64" si="8">E64/E$31*100</f>
        <v>424.10624261803929</v>
      </c>
      <c r="M64" s="27"/>
      <c r="N64" s="118"/>
      <c r="O64" s="372"/>
      <c r="Q64" s="370"/>
      <c r="R64" s="370"/>
      <c r="S64" s="370"/>
      <c r="T64" s="370"/>
      <c r="U64" s="370"/>
      <c r="V64" s="370"/>
      <c r="W64" s="370"/>
      <c r="X64" s="370"/>
      <c r="Y64" s="370"/>
      <c r="Z64" s="370"/>
      <c r="AA64" s="370"/>
      <c r="AB64" s="370"/>
      <c r="AC64" s="370"/>
      <c r="AD64" s="370"/>
      <c r="AE64" s="370"/>
    </row>
    <row r="65" spans="1:31" ht="14.25" customHeight="1">
      <c r="A65" s="33">
        <v>2019</v>
      </c>
      <c r="B65" s="39">
        <v>36747</v>
      </c>
      <c r="C65" s="39">
        <v>361</v>
      </c>
      <c r="D65" s="43">
        <v>96.424648159999791</v>
      </c>
      <c r="E65" s="243">
        <v>28.876999999999999</v>
      </c>
      <c r="F65" s="184">
        <v>10.43</v>
      </c>
      <c r="G65" s="120"/>
      <c r="H65" s="39"/>
      <c r="I65" s="26" t="s">
        <v>366</v>
      </c>
      <c r="J65" s="27">
        <f t="shared" ref="J65" si="9">C65/C$31*100</f>
        <v>53.800298062593143</v>
      </c>
      <c r="K65" s="26" t="s">
        <v>366</v>
      </c>
      <c r="L65" s="27">
        <f t="shared" ref="L65:L66" si="10">E65/E$31*100</f>
        <v>415.93927347103386</v>
      </c>
      <c r="M65" s="27"/>
      <c r="N65" s="118"/>
      <c r="O65" s="372"/>
      <c r="Q65" s="370"/>
      <c r="R65" s="370"/>
      <c r="S65" s="370"/>
      <c r="T65" s="370"/>
      <c r="U65" s="370"/>
      <c r="V65" s="370"/>
      <c r="W65" s="370"/>
      <c r="X65" s="370"/>
      <c r="Y65" s="370"/>
      <c r="Z65" s="370"/>
      <c r="AA65" s="370"/>
      <c r="AB65" s="370"/>
      <c r="AC65" s="370"/>
      <c r="AD65" s="370"/>
      <c r="AE65" s="370"/>
    </row>
    <row r="66" spans="1:31" ht="14.25" customHeight="1">
      <c r="A66" s="33">
        <v>2020</v>
      </c>
      <c r="B66" s="39">
        <v>27083</v>
      </c>
      <c r="C66" s="39">
        <v>125</v>
      </c>
      <c r="D66" s="43">
        <v>14.384873103734778</v>
      </c>
      <c r="E66" s="243">
        <v>7.0389999999999997</v>
      </c>
      <c r="F66" s="184">
        <v>4.9260929999999998</v>
      </c>
      <c r="G66" s="120"/>
      <c r="H66" s="39"/>
      <c r="I66" s="26" t="s">
        <v>366</v>
      </c>
      <c r="J66" s="27">
        <f t="shared" ref="J66" si="11">C66/C$31*100</f>
        <v>18.628912071535023</v>
      </c>
      <c r="K66" s="26" t="s">
        <v>366</v>
      </c>
      <c r="L66" s="27">
        <f t="shared" si="10"/>
        <v>101.38852879324747</v>
      </c>
      <c r="M66" s="27"/>
      <c r="N66" s="118"/>
      <c r="O66" s="372"/>
      <c r="Q66" s="370"/>
      <c r="R66" s="370"/>
      <c r="S66" s="370"/>
      <c r="T66" s="370"/>
      <c r="U66" s="370"/>
      <c r="V66" s="370"/>
      <c r="W66" s="370"/>
      <c r="X66" s="370"/>
      <c r="Y66" s="370"/>
      <c r="Z66" s="370"/>
      <c r="AA66" s="370"/>
      <c r="AB66" s="370"/>
      <c r="AC66" s="370"/>
      <c r="AD66" s="370"/>
      <c r="AE66" s="370"/>
    </row>
    <row r="67" spans="1:31" ht="15.5">
      <c r="A67" s="33">
        <v>2021</v>
      </c>
      <c r="B67" s="39">
        <v>31063</v>
      </c>
      <c r="C67" s="39">
        <v>233.056433340046</v>
      </c>
      <c r="D67" s="43">
        <v>46.694824259999699</v>
      </c>
      <c r="E67" s="243">
        <v>7</v>
      </c>
      <c r="F67" s="184">
        <v>7.6523399999999997</v>
      </c>
      <c r="G67" s="120"/>
      <c r="H67" s="39"/>
      <c r="I67" s="26" t="s">
        <v>366</v>
      </c>
      <c r="J67" s="27">
        <f>C67/C$31*100</f>
        <v>34.73270243517824</v>
      </c>
      <c r="K67" s="26" t="s">
        <v>366</v>
      </c>
      <c r="L67" s="27">
        <f>E67/E$31*100</f>
        <v>100.8267795926598</v>
      </c>
      <c r="M67" s="27"/>
      <c r="P67" s="370"/>
      <c r="Q67" s="370"/>
      <c r="R67" s="370"/>
      <c r="S67" s="370"/>
      <c r="T67" s="370"/>
      <c r="U67" s="370"/>
      <c r="V67" s="370"/>
      <c r="W67" s="370"/>
      <c r="X67" s="370"/>
      <c r="Y67" s="370"/>
      <c r="Z67" s="370"/>
      <c r="AA67" s="370"/>
      <c r="AB67" s="370"/>
      <c r="AC67" s="370"/>
      <c r="AD67" s="370"/>
      <c r="AE67" s="370"/>
    </row>
    <row r="68" spans="1:31" ht="15.5">
      <c r="A68" s="33">
        <v>2022</v>
      </c>
      <c r="B68" s="112">
        <v>34375</v>
      </c>
      <c r="C68" s="39">
        <v>300.72641410393402</v>
      </c>
      <c r="D68" s="43">
        <v>63.69</v>
      </c>
      <c r="E68" s="243">
        <v>21.472000000000001</v>
      </c>
      <c r="F68" s="184">
        <v>9.2898569999999996</v>
      </c>
      <c r="G68" s="120"/>
      <c r="H68" s="39"/>
      <c r="I68" s="26" t="s">
        <v>366</v>
      </c>
      <c r="J68" s="27">
        <f>C68/C$31*100</f>
        <v>44.817647407441733</v>
      </c>
      <c r="K68" s="26" t="s">
        <v>366</v>
      </c>
      <c r="L68" s="27">
        <f>E68/E$31*100</f>
        <v>309.27894448765596</v>
      </c>
      <c r="M68" s="27"/>
    </row>
    <row r="69" spans="1:31" ht="15.5">
      <c r="E69" s="34"/>
    </row>
    <row r="70" spans="1:31" ht="15.5">
      <c r="E70" s="34"/>
    </row>
    <row r="71" spans="1:31" ht="15.5">
      <c r="E71" s="263"/>
    </row>
    <row r="72" spans="1:31" ht="15.5">
      <c r="E72" s="45"/>
    </row>
    <row r="73" spans="1:31" ht="15.5">
      <c r="E73" s="45"/>
    </row>
    <row r="74" spans="1:31" ht="15.5">
      <c r="E74" s="45"/>
    </row>
    <row r="75" spans="1:31" ht="15.5">
      <c r="E75" s="45"/>
    </row>
    <row r="80" spans="1:31" ht="15.5">
      <c r="E80" s="257"/>
      <c r="F80" s="257"/>
      <c r="G80" s="256"/>
      <c r="H80" s="256"/>
      <c r="I80" s="256"/>
      <c r="J80" s="256"/>
      <c r="K80" s="256"/>
      <c r="L80" s="256"/>
      <c r="M80" s="256"/>
      <c r="N80" s="256"/>
    </row>
  </sheetData>
  <phoneticPr fontId="6" type="noConversion"/>
  <pageMargins left="0.74803149606299213" right="0.74803149606299213" top="0.78740157480314965" bottom="0.74" header="0.51181102362204722" footer="0.51181102362204722"/>
  <pageSetup paperSize="9" scale="32" orientation="portrait" verticalDpi="3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U85"/>
  <sheetViews>
    <sheetView zoomScale="75" zoomScaleNormal="75" workbookViewId="0">
      <pane ySplit="10" topLeftCell="A11" activePane="bottomLeft" state="frozen"/>
      <selection activeCell="AC40" sqref="AC40"/>
      <selection pane="bottomLeft" activeCell="AC40" sqref="AC40"/>
    </sheetView>
  </sheetViews>
  <sheetFormatPr defaultColWidth="11.453125" defaultRowHeight="15.5"/>
  <cols>
    <col min="1" max="1" width="16.453125" style="300" customWidth="1"/>
    <col min="2" max="2" width="2.1796875" style="300" customWidth="1"/>
    <col min="3" max="3" width="8.453125" style="300" customWidth="1"/>
    <col min="4" max="4" width="11.453125" style="300" customWidth="1"/>
    <col min="5" max="5" width="10.81640625" style="300" customWidth="1"/>
    <col min="6" max="8" width="8.7265625" style="300" customWidth="1"/>
    <col min="9" max="9" width="11" style="300" customWidth="1"/>
    <col min="10" max="10" width="9.81640625" style="300" customWidth="1"/>
    <col min="11" max="11" width="1.54296875" style="300" customWidth="1"/>
    <col min="12" max="12" width="6" style="300" customWidth="1"/>
    <col min="13" max="13" width="11.1796875" style="300" customWidth="1"/>
    <col min="14" max="14" width="10" style="300" customWidth="1"/>
    <col min="15" max="17" width="8.7265625" style="300" customWidth="1"/>
    <col min="18" max="18" width="11.1796875" style="300" customWidth="1"/>
    <col min="19" max="19" width="31.54296875" style="300" customWidth="1"/>
    <col min="20" max="20" width="13.26953125" style="300" customWidth="1"/>
    <col min="21" max="16384" width="11.453125" style="300"/>
  </cols>
  <sheetData>
    <row r="1" spans="1:18" ht="20">
      <c r="A1" s="35" t="s">
        <v>562</v>
      </c>
      <c r="Q1" s="161" t="s">
        <v>280</v>
      </c>
    </row>
    <row r="2" spans="1:18" ht="17.5">
      <c r="A2" s="46"/>
    </row>
    <row r="3" spans="1:18" ht="17.5">
      <c r="A3" s="46"/>
      <c r="B3" s="18" t="s">
        <v>346</v>
      </c>
      <c r="C3" s="18"/>
      <c r="D3" s="47"/>
      <c r="E3" s="47"/>
      <c r="F3" s="47"/>
      <c r="G3" s="47"/>
      <c r="H3" s="47"/>
    </row>
    <row r="4" spans="1:18" ht="21.75" customHeight="1"/>
    <row r="5" spans="1:18" ht="79.5" customHeight="1">
      <c r="A5" s="173" t="s">
        <v>563</v>
      </c>
      <c r="B5" s="364"/>
      <c r="C5" s="249" t="s">
        <v>81</v>
      </c>
      <c r="D5" s="250" t="s">
        <v>667</v>
      </c>
      <c r="E5" s="250" t="s">
        <v>577</v>
      </c>
      <c r="F5" s="250" t="s">
        <v>112</v>
      </c>
      <c r="G5" s="250" t="s">
        <v>549</v>
      </c>
      <c r="H5" s="250" t="s">
        <v>550</v>
      </c>
      <c r="I5" s="251" t="s">
        <v>564</v>
      </c>
      <c r="J5" s="252" t="s">
        <v>90</v>
      </c>
      <c r="K5" s="365"/>
      <c r="L5" s="249" t="s">
        <v>81</v>
      </c>
      <c r="M5" s="250" t="s">
        <v>548</v>
      </c>
      <c r="N5" s="250" t="s">
        <v>577</v>
      </c>
      <c r="O5" s="250" t="s">
        <v>112</v>
      </c>
      <c r="P5" s="250" t="s">
        <v>549</v>
      </c>
      <c r="Q5" s="250" t="s">
        <v>550</v>
      </c>
      <c r="R5" s="251" t="s">
        <v>564</v>
      </c>
    </row>
    <row r="6" spans="1:18">
      <c r="A6" s="359"/>
      <c r="B6" s="359"/>
      <c r="C6" s="359"/>
      <c r="D6" s="174"/>
      <c r="E6" s="174"/>
      <c r="F6" s="175" t="s">
        <v>115</v>
      </c>
      <c r="G6" s="175" t="s">
        <v>116</v>
      </c>
      <c r="H6" s="175" t="s">
        <v>117</v>
      </c>
      <c r="I6" s="174"/>
      <c r="J6" s="176"/>
      <c r="K6" s="304"/>
      <c r="L6" s="304"/>
      <c r="M6" s="174"/>
      <c r="N6" s="174"/>
      <c r="O6" s="175" t="s">
        <v>115</v>
      </c>
      <c r="P6" s="175" t="s">
        <v>116</v>
      </c>
      <c r="Q6" s="175" t="s">
        <v>117</v>
      </c>
      <c r="R6" s="174"/>
    </row>
    <row r="7" spans="1:18">
      <c r="A7" s="359"/>
      <c r="B7" s="359"/>
      <c r="C7" s="359"/>
      <c r="D7" s="174"/>
      <c r="E7" s="174"/>
      <c r="F7" s="175" t="s">
        <v>118</v>
      </c>
      <c r="G7" s="175" t="s">
        <v>115</v>
      </c>
      <c r="H7" s="175" t="s">
        <v>119</v>
      </c>
      <c r="I7" s="174"/>
      <c r="J7" s="176"/>
      <c r="K7" s="304"/>
      <c r="L7" s="304"/>
      <c r="M7" s="174"/>
      <c r="N7" s="174"/>
      <c r="O7" s="175" t="s">
        <v>118</v>
      </c>
      <c r="P7" s="175" t="s">
        <v>115</v>
      </c>
      <c r="Q7" s="175" t="s">
        <v>119</v>
      </c>
      <c r="R7" s="174"/>
    </row>
    <row r="8" spans="1:18">
      <c r="A8" s="359"/>
      <c r="B8" s="359"/>
      <c r="C8" s="359"/>
      <c r="D8" s="174"/>
      <c r="E8" s="174"/>
      <c r="F8" s="175"/>
      <c r="G8" s="175" t="s">
        <v>118</v>
      </c>
      <c r="H8" s="175"/>
      <c r="I8" s="174"/>
      <c r="J8" s="176"/>
      <c r="K8" s="304"/>
      <c r="L8" s="304"/>
      <c r="M8" s="174"/>
      <c r="N8" s="174"/>
      <c r="O8" s="175"/>
      <c r="P8" s="175"/>
      <c r="Q8" s="175"/>
      <c r="R8" s="174"/>
    </row>
    <row r="9" spans="1:18">
      <c r="A9" s="359"/>
      <c r="B9" s="359"/>
      <c r="C9" s="359"/>
      <c r="D9" s="48" t="s">
        <v>120</v>
      </c>
      <c r="E9" s="48" t="s">
        <v>120</v>
      </c>
      <c r="F9" s="48" t="s">
        <v>121</v>
      </c>
      <c r="G9" s="48" t="s">
        <v>120</v>
      </c>
      <c r="H9" s="48" t="s">
        <v>120</v>
      </c>
      <c r="I9" s="48" t="s">
        <v>121</v>
      </c>
      <c r="J9" s="49"/>
      <c r="K9" s="304"/>
      <c r="L9" s="304"/>
      <c r="M9" s="48" t="s">
        <v>120</v>
      </c>
      <c r="N9" s="48" t="s">
        <v>120</v>
      </c>
      <c r="O9" s="48" t="s">
        <v>121</v>
      </c>
      <c r="P9" s="48" t="s">
        <v>120</v>
      </c>
      <c r="Q9" s="48" t="s">
        <v>120</v>
      </c>
      <c r="R9" s="48" t="s">
        <v>121</v>
      </c>
    </row>
    <row r="10" spans="1:18">
      <c r="A10" s="360"/>
      <c r="B10" s="360"/>
      <c r="C10" s="360"/>
      <c r="D10" s="50" t="s">
        <v>95</v>
      </c>
      <c r="E10" s="50" t="s">
        <v>95</v>
      </c>
      <c r="F10" s="50" t="s">
        <v>122</v>
      </c>
      <c r="G10" s="50" t="s">
        <v>95</v>
      </c>
      <c r="H10" s="50" t="s">
        <v>95</v>
      </c>
      <c r="I10" s="50" t="s">
        <v>122</v>
      </c>
      <c r="J10" s="51"/>
      <c r="K10" s="366"/>
      <c r="L10" s="366"/>
      <c r="M10" s="50" t="s">
        <v>95</v>
      </c>
      <c r="N10" s="50" t="s">
        <v>95</v>
      </c>
      <c r="O10" s="50" t="s">
        <v>122</v>
      </c>
      <c r="P10" s="50" t="s">
        <v>95</v>
      </c>
      <c r="Q10" s="50" t="s">
        <v>95</v>
      </c>
      <c r="R10" s="50" t="s">
        <v>122</v>
      </c>
    </row>
    <row r="11" spans="1:18">
      <c r="A11" s="359"/>
      <c r="B11" s="359"/>
      <c r="C11" s="359"/>
      <c r="D11" s="304"/>
      <c r="E11" s="304"/>
      <c r="F11" s="304"/>
      <c r="G11" s="304"/>
      <c r="H11" s="304"/>
      <c r="I11" s="304"/>
      <c r="J11" s="367"/>
      <c r="K11" s="304"/>
      <c r="L11" s="304"/>
      <c r="M11" s="304"/>
      <c r="N11" s="304"/>
      <c r="O11" s="304"/>
      <c r="P11" s="304"/>
      <c r="Q11" s="304"/>
      <c r="R11" s="304"/>
    </row>
    <row r="12" spans="1:18">
      <c r="D12" s="304"/>
      <c r="E12" s="304"/>
      <c r="F12" s="304"/>
      <c r="G12" s="304"/>
      <c r="H12" s="304"/>
      <c r="J12" s="36" t="s">
        <v>83</v>
      </c>
      <c r="K12" s="304"/>
      <c r="L12" s="304"/>
      <c r="M12" s="304"/>
      <c r="N12" s="304"/>
      <c r="O12" s="304"/>
      <c r="P12" s="304"/>
      <c r="Q12" s="6"/>
      <c r="R12" s="6" t="s">
        <v>123</v>
      </c>
    </row>
    <row r="13" spans="1:18">
      <c r="A13" s="37">
        <v>1960</v>
      </c>
      <c r="B13" s="359"/>
      <c r="C13" s="26" t="s">
        <v>366</v>
      </c>
      <c r="D13" s="26" t="s">
        <v>366</v>
      </c>
      <c r="E13" s="28">
        <v>29.8</v>
      </c>
      <c r="F13" s="368" t="s">
        <v>4</v>
      </c>
      <c r="G13" s="52" t="s">
        <v>4</v>
      </c>
      <c r="H13" s="368" t="s">
        <v>4</v>
      </c>
      <c r="I13" s="26" t="s">
        <v>366</v>
      </c>
      <c r="J13" s="26" t="s">
        <v>366</v>
      </c>
      <c r="K13" s="26" t="s">
        <v>366</v>
      </c>
      <c r="L13" s="26" t="s">
        <v>366</v>
      </c>
      <c r="M13" s="26" t="s">
        <v>366</v>
      </c>
      <c r="N13" s="27">
        <f t="shared" ref="N13:N27" si="0">(E13/E$38)*100</f>
        <v>248.33333333333334</v>
      </c>
      <c r="O13" s="304" t="s">
        <v>4</v>
      </c>
      <c r="P13" s="52" t="s">
        <v>4</v>
      </c>
      <c r="Q13" s="304" t="s">
        <v>4</v>
      </c>
      <c r="R13" s="304" t="s">
        <v>4</v>
      </c>
    </row>
    <row r="14" spans="1:18">
      <c r="A14" s="37">
        <v>1961</v>
      </c>
      <c r="B14" s="359"/>
      <c r="C14" s="26" t="s">
        <v>366</v>
      </c>
      <c r="D14" s="26" t="s">
        <v>366</v>
      </c>
      <c r="E14" s="28">
        <v>28.1</v>
      </c>
      <c r="F14" s="26" t="s">
        <v>366</v>
      </c>
      <c r="G14" s="26" t="s">
        <v>366</v>
      </c>
      <c r="H14" s="26" t="s">
        <v>366</v>
      </c>
      <c r="I14" s="26" t="s">
        <v>366</v>
      </c>
      <c r="J14" s="26" t="s">
        <v>366</v>
      </c>
      <c r="K14" s="26" t="s">
        <v>366</v>
      </c>
      <c r="L14" s="26" t="s">
        <v>366</v>
      </c>
      <c r="M14" s="26" t="s">
        <v>366</v>
      </c>
      <c r="N14" s="27">
        <f t="shared" si="0"/>
        <v>234.16666666666669</v>
      </c>
      <c r="O14" s="26" t="s">
        <v>366</v>
      </c>
      <c r="P14" s="26" t="s">
        <v>366</v>
      </c>
      <c r="Q14" s="26" t="s">
        <v>366</v>
      </c>
      <c r="R14" s="26" t="s">
        <v>366</v>
      </c>
    </row>
    <row r="15" spans="1:18">
      <c r="A15" s="37">
        <v>1962</v>
      </c>
      <c r="B15" s="359"/>
      <c r="C15" s="26" t="s">
        <v>366</v>
      </c>
      <c r="D15" s="26" t="s">
        <v>366</v>
      </c>
      <c r="E15" s="28">
        <v>24.7</v>
      </c>
      <c r="F15" s="26" t="s">
        <v>366</v>
      </c>
      <c r="G15" s="26" t="s">
        <v>366</v>
      </c>
      <c r="H15" s="26" t="s">
        <v>366</v>
      </c>
      <c r="I15" s="26" t="s">
        <v>366</v>
      </c>
      <c r="J15" s="26" t="s">
        <v>366</v>
      </c>
      <c r="K15" s="26" t="s">
        <v>366</v>
      </c>
      <c r="L15" s="26" t="s">
        <v>366</v>
      </c>
      <c r="M15" s="26" t="s">
        <v>366</v>
      </c>
      <c r="N15" s="27">
        <f t="shared" si="0"/>
        <v>205.83333333333331</v>
      </c>
      <c r="O15" s="26" t="s">
        <v>366</v>
      </c>
      <c r="P15" s="26" t="s">
        <v>366</v>
      </c>
      <c r="Q15" s="26" t="s">
        <v>366</v>
      </c>
      <c r="R15" s="26" t="s">
        <v>366</v>
      </c>
    </row>
    <row r="16" spans="1:18">
      <c r="A16" s="37">
        <v>1963</v>
      </c>
      <c r="B16" s="359"/>
      <c r="C16" s="26" t="s">
        <v>366</v>
      </c>
      <c r="D16" s="26" t="s">
        <v>366</v>
      </c>
      <c r="E16" s="28">
        <v>24.6</v>
      </c>
      <c r="F16" s="26" t="s">
        <v>366</v>
      </c>
      <c r="G16" s="26" t="s">
        <v>366</v>
      </c>
      <c r="H16" s="26" t="s">
        <v>366</v>
      </c>
      <c r="I16" s="26" t="s">
        <v>366</v>
      </c>
      <c r="J16" s="26" t="s">
        <v>366</v>
      </c>
      <c r="K16" s="26" t="s">
        <v>366</v>
      </c>
      <c r="L16" s="26" t="s">
        <v>366</v>
      </c>
      <c r="M16" s="26" t="s">
        <v>366</v>
      </c>
      <c r="N16" s="27">
        <f t="shared" si="0"/>
        <v>205.00000000000003</v>
      </c>
      <c r="O16" s="26" t="s">
        <v>366</v>
      </c>
      <c r="P16" s="26" t="s">
        <v>366</v>
      </c>
      <c r="Q16" s="26" t="s">
        <v>366</v>
      </c>
      <c r="R16" s="26" t="s">
        <v>366</v>
      </c>
    </row>
    <row r="17" spans="1:18">
      <c r="A17" s="37">
        <v>1964</v>
      </c>
      <c r="B17" s="359"/>
      <c r="C17" s="26" t="s">
        <v>366</v>
      </c>
      <c r="D17" s="26" t="s">
        <v>366</v>
      </c>
      <c r="E17" s="28">
        <v>25.4</v>
      </c>
      <c r="F17" s="26" t="s">
        <v>366</v>
      </c>
      <c r="G17" s="26" t="s">
        <v>366</v>
      </c>
      <c r="H17" s="26" t="s">
        <v>366</v>
      </c>
      <c r="I17" s="26" t="s">
        <v>366</v>
      </c>
      <c r="J17" s="26" t="s">
        <v>366</v>
      </c>
      <c r="K17" s="26" t="s">
        <v>366</v>
      </c>
      <c r="L17" s="26" t="s">
        <v>366</v>
      </c>
      <c r="M17" s="26" t="s">
        <v>366</v>
      </c>
      <c r="N17" s="27">
        <f t="shared" si="0"/>
        <v>211.66666666666666</v>
      </c>
      <c r="O17" s="26" t="s">
        <v>366</v>
      </c>
      <c r="P17" s="26" t="s">
        <v>366</v>
      </c>
      <c r="Q17" s="26" t="s">
        <v>366</v>
      </c>
      <c r="R17" s="26" t="s">
        <v>366</v>
      </c>
    </row>
    <row r="18" spans="1:18">
      <c r="A18" s="37">
        <v>1965</v>
      </c>
      <c r="B18" s="359"/>
      <c r="C18" s="26" t="s">
        <v>366</v>
      </c>
      <c r="D18" s="26" t="s">
        <v>366</v>
      </c>
      <c r="E18" s="28">
        <v>24.3</v>
      </c>
      <c r="F18" s="26" t="s">
        <v>366</v>
      </c>
      <c r="G18" s="26" t="s">
        <v>366</v>
      </c>
      <c r="H18" s="26" t="s">
        <v>366</v>
      </c>
      <c r="I18" s="26" t="s">
        <v>366</v>
      </c>
      <c r="J18" s="26" t="s">
        <v>366</v>
      </c>
      <c r="K18" s="26" t="s">
        <v>366</v>
      </c>
      <c r="L18" s="26" t="s">
        <v>366</v>
      </c>
      <c r="M18" s="26" t="s">
        <v>366</v>
      </c>
      <c r="N18" s="27">
        <f t="shared" si="0"/>
        <v>202.5</v>
      </c>
      <c r="O18" s="26" t="s">
        <v>366</v>
      </c>
      <c r="P18" s="26" t="s">
        <v>366</v>
      </c>
      <c r="Q18" s="26" t="s">
        <v>366</v>
      </c>
      <c r="R18" s="26" t="s">
        <v>366</v>
      </c>
    </row>
    <row r="19" spans="1:18">
      <c r="A19" s="37">
        <v>1966</v>
      </c>
      <c r="B19" s="359"/>
      <c r="C19" s="26" t="s">
        <v>366</v>
      </c>
      <c r="D19" s="26" t="s">
        <v>366</v>
      </c>
      <c r="E19" s="28">
        <v>21.4</v>
      </c>
      <c r="F19" s="26" t="s">
        <v>366</v>
      </c>
      <c r="G19" s="26" t="s">
        <v>366</v>
      </c>
      <c r="H19" s="26" t="s">
        <v>366</v>
      </c>
      <c r="I19" s="26" t="s">
        <v>366</v>
      </c>
      <c r="J19" s="26" t="s">
        <v>366</v>
      </c>
      <c r="K19" s="26" t="s">
        <v>366</v>
      </c>
      <c r="L19" s="26" t="s">
        <v>366</v>
      </c>
      <c r="M19" s="26" t="s">
        <v>366</v>
      </c>
      <c r="N19" s="27">
        <f t="shared" si="0"/>
        <v>178.33333333333331</v>
      </c>
      <c r="O19" s="26" t="s">
        <v>366</v>
      </c>
      <c r="P19" s="26" t="s">
        <v>366</v>
      </c>
      <c r="Q19" s="26" t="s">
        <v>366</v>
      </c>
      <c r="R19" s="26" t="s">
        <v>366</v>
      </c>
    </row>
    <row r="20" spans="1:18">
      <c r="A20" s="37">
        <v>1967</v>
      </c>
      <c r="B20" s="359"/>
      <c r="C20" s="26" t="s">
        <v>366</v>
      </c>
      <c r="D20" s="26" t="s">
        <v>366</v>
      </c>
      <c r="E20" s="28">
        <v>20</v>
      </c>
      <c r="F20" s="26" t="s">
        <v>366</v>
      </c>
      <c r="G20" s="26" t="s">
        <v>366</v>
      </c>
      <c r="H20" s="26" t="s">
        <v>366</v>
      </c>
      <c r="I20" s="26" t="s">
        <v>366</v>
      </c>
      <c r="J20" s="26" t="s">
        <v>366</v>
      </c>
      <c r="K20" s="26" t="s">
        <v>366</v>
      </c>
      <c r="L20" s="26" t="s">
        <v>366</v>
      </c>
      <c r="M20" s="26" t="s">
        <v>366</v>
      </c>
      <c r="N20" s="27">
        <f t="shared" si="0"/>
        <v>166.66666666666669</v>
      </c>
      <c r="O20" s="26" t="s">
        <v>366</v>
      </c>
      <c r="P20" s="26" t="s">
        <v>366</v>
      </c>
      <c r="Q20" s="26" t="s">
        <v>366</v>
      </c>
      <c r="R20" s="26" t="s">
        <v>366</v>
      </c>
    </row>
    <row r="21" spans="1:18">
      <c r="A21" s="53">
        <v>1968</v>
      </c>
      <c r="B21" s="359"/>
      <c r="C21" s="26" t="s">
        <v>366</v>
      </c>
      <c r="D21" s="26" t="s">
        <v>366</v>
      </c>
      <c r="E21" s="28">
        <v>20.9</v>
      </c>
      <c r="F21" s="26" t="s">
        <v>366</v>
      </c>
      <c r="G21" s="26" t="s">
        <v>366</v>
      </c>
      <c r="H21" s="26" t="s">
        <v>366</v>
      </c>
      <c r="I21" s="26" t="s">
        <v>366</v>
      </c>
      <c r="J21" s="26" t="s">
        <v>366</v>
      </c>
      <c r="K21" s="26" t="s">
        <v>366</v>
      </c>
      <c r="L21" s="26" t="s">
        <v>366</v>
      </c>
      <c r="M21" s="26" t="s">
        <v>366</v>
      </c>
      <c r="N21" s="27">
        <f t="shared" si="0"/>
        <v>174.16666666666666</v>
      </c>
      <c r="O21" s="26" t="s">
        <v>366</v>
      </c>
      <c r="P21" s="26" t="s">
        <v>366</v>
      </c>
      <c r="Q21" s="26" t="s">
        <v>366</v>
      </c>
      <c r="R21" s="26" t="s">
        <v>366</v>
      </c>
    </row>
    <row r="22" spans="1:18">
      <c r="A22" s="37">
        <v>1969</v>
      </c>
      <c r="B22" s="359"/>
      <c r="C22" s="26" t="s">
        <v>366</v>
      </c>
      <c r="D22" s="26" t="s">
        <v>366</v>
      </c>
      <c r="E22" s="28">
        <v>21.1</v>
      </c>
      <c r="F22" s="26" t="s">
        <v>366</v>
      </c>
      <c r="G22" s="26" t="s">
        <v>366</v>
      </c>
      <c r="H22" s="26" t="s">
        <v>366</v>
      </c>
      <c r="I22" s="26" t="s">
        <v>366</v>
      </c>
      <c r="J22" s="26" t="s">
        <v>366</v>
      </c>
      <c r="K22" s="26" t="s">
        <v>366</v>
      </c>
      <c r="L22" s="26" t="s">
        <v>366</v>
      </c>
      <c r="M22" s="26" t="s">
        <v>366</v>
      </c>
      <c r="N22" s="27">
        <f t="shared" si="0"/>
        <v>175.83333333333334</v>
      </c>
      <c r="O22" s="26" t="s">
        <v>366</v>
      </c>
      <c r="P22" s="26" t="s">
        <v>366</v>
      </c>
      <c r="Q22" s="26" t="s">
        <v>366</v>
      </c>
      <c r="R22" s="26" t="s">
        <v>366</v>
      </c>
    </row>
    <row r="23" spans="1:18">
      <c r="A23" s="37">
        <v>1970</v>
      </c>
      <c r="B23" s="359"/>
      <c r="C23" s="26" t="s">
        <v>366</v>
      </c>
      <c r="D23" s="26" t="s">
        <v>366</v>
      </c>
      <c r="E23" s="28">
        <v>20.8</v>
      </c>
      <c r="F23" s="26" t="s">
        <v>366</v>
      </c>
      <c r="G23" s="26" t="s">
        <v>366</v>
      </c>
      <c r="H23" s="26" t="s">
        <v>366</v>
      </c>
      <c r="I23" s="26" t="s">
        <v>366</v>
      </c>
      <c r="J23" s="26" t="s">
        <v>366</v>
      </c>
      <c r="K23" s="26" t="s">
        <v>366</v>
      </c>
      <c r="L23" s="26" t="s">
        <v>366</v>
      </c>
      <c r="M23" s="26" t="s">
        <v>366</v>
      </c>
      <c r="N23" s="27">
        <f t="shared" si="0"/>
        <v>173.33333333333334</v>
      </c>
      <c r="O23" s="26" t="s">
        <v>366</v>
      </c>
      <c r="P23" s="26" t="s">
        <v>366</v>
      </c>
      <c r="Q23" s="26" t="s">
        <v>366</v>
      </c>
      <c r="R23" s="26" t="s">
        <v>366</v>
      </c>
    </row>
    <row r="24" spans="1:18">
      <c r="A24" s="37">
        <v>1971</v>
      </c>
      <c r="B24" s="359"/>
      <c r="C24" s="26" t="s">
        <v>366</v>
      </c>
      <c r="D24" s="26" t="s">
        <v>366</v>
      </c>
      <c r="E24" s="28">
        <v>20</v>
      </c>
      <c r="F24" s="26" t="s">
        <v>366</v>
      </c>
      <c r="G24" s="26" t="s">
        <v>366</v>
      </c>
      <c r="H24" s="26" t="s">
        <v>366</v>
      </c>
      <c r="I24" s="26" t="s">
        <v>366</v>
      </c>
      <c r="J24" s="26" t="s">
        <v>366</v>
      </c>
      <c r="K24" s="26" t="s">
        <v>366</v>
      </c>
      <c r="L24" s="26" t="s">
        <v>366</v>
      </c>
      <c r="M24" s="26" t="s">
        <v>366</v>
      </c>
      <c r="N24" s="27">
        <f t="shared" si="0"/>
        <v>166.66666666666669</v>
      </c>
      <c r="O24" s="26" t="s">
        <v>366</v>
      </c>
      <c r="P24" s="26" t="s">
        <v>366</v>
      </c>
      <c r="Q24" s="26" t="s">
        <v>366</v>
      </c>
      <c r="R24" s="26" t="s">
        <v>366</v>
      </c>
    </row>
    <row r="25" spans="1:18">
      <c r="A25" s="37">
        <v>1972</v>
      </c>
      <c r="B25" s="359"/>
      <c r="C25" s="26" t="s">
        <v>366</v>
      </c>
      <c r="D25" s="26" t="s">
        <v>366</v>
      </c>
      <c r="E25" s="28">
        <v>18.100000000000001</v>
      </c>
      <c r="F25" s="26" t="s">
        <v>366</v>
      </c>
      <c r="G25" s="26" t="s">
        <v>366</v>
      </c>
      <c r="H25" s="26" t="s">
        <v>366</v>
      </c>
      <c r="I25" s="26" t="s">
        <v>366</v>
      </c>
      <c r="J25" s="26" t="s">
        <v>366</v>
      </c>
      <c r="K25" s="26" t="s">
        <v>366</v>
      </c>
      <c r="L25" s="26" t="s">
        <v>366</v>
      </c>
      <c r="M25" s="26" t="s">
        <v>366</v>
      </c>
      <c r="N25" s="27">
        <f t="shared" si="0"/>
        <v>150.83333333333334</v>
      </c>
      <c r="O25" s="26" t="s">
        <v>366</v>
      </c>
      <c r="P25" s="26" t="s">
        <v>366</v>
      </c>
      <c r="Q25" s="26" t="s">
        <v>366</v>
      </c>
      <c r="R25" s="26" t="s">
        <v>366</v>
      </c>
    </row>
    <row r="26" spans="1:18">
      <c r="A26" s="37">
        <v>1973</v>
      </c>
      <c r="B26" s="359"/>
      <c r="C26" s="26" t="s">
        <v>366</v>
      </c>
      <c r="D26" s="26" t="s">
        <v>366</v>
      </c>
      <c r="E26" s="28">
        <v>19.3</v>
      </c>
      <c r="F26" s="28">
        <v>5.7</v>
      </c>
      <c r="G26" s="26" t="s">
        <v>366</v>
      </c>
      <c r="H26" s="26" t="s">
        <v>366</v>
      </c>
      <c r="I26" s="28">
        <v>8</v>
      </c>
      <c r="J26" s="26" t="s">
        <v>366</v>
      </c>
      <c r="K26" s="26" t="s">
        <v>366</v>
      </c>
      <c r="L26" s="26" t="s">
        <v>366</v>
      </c>
      <c r="M26" s="26" t="s">
        <v>366</v>
      </c>
      <c r="N26" s="27">
        <f t="shared" si="0"/>
        <v>160.83333333333334</v>
      </c>
      <c r="O26" s="27">
        <f t="shared" ref="O26:O65" si="1">F26/F$38*100</f>
        <v>16.618075801749274</v>
      </c>
      <c r="P26" s="26" t="s">
        <v>366</v>
      </c>
      <c r="Q26" s="26" t="s">
        <v>366</v>
      </c>
      <c r="R26" s="27">
        <f t="shared" ref="R26:R63" si="2">I26/I$38*100</f>
        <v>26.845637583892618</v>
      </c>
    </row>
    <row r="27" spans="1:18">
      <c r="A27" s="37">
        <v>1974</v>
      </c>
      <c r="B27" s="359"/>
      <c r="C27" s="26" t="s">
        <v>366</v>
      </c>
      <c r="D27" s="26" t="s">
        <v>366</v>
      </c>
      <c r="E27" s="28">
        <v>17.899999999999999</v>
      </c>
      <c r="F27" s="28">
        <v>5.7</v>
      </c>
      <c r="G27" s="26" t="s">
        <v>366</v>
      </c>
      <c r="H27" s="26" t="s">
        <v>366</v>
      </c>
      <c r="I27" s="28">
        <v>7.5</v>
      </c>
      <c r="J27" s="26" t="s">
        <v>366</v>
      </c>
      <c r="K27" s="26" t="s">
        <v>366</v>
      </c>
      <c r="L27" s="26" t="s">
        <v>366</v>
      </c>
      <c r="M27" s="26" t="s">
        <v>366</v>
      </c>
      <c r="N27" s="27">
        <f t="shared" si="0"/>
        <v>149.16666666666666</v>
      </c>
      <c r="O27" s="27">
        <f t="shared" si="1"/>
        <v>16.618075801749274</v>
      </c>
      <c r="P27" s="26" t="s">
        <v>366</v>
      </c>
      <c r="Q27" s="26" t="s">
        <v>366</v>
      </c>
      <c r="R27" s="27">
        <f t="shared" si="2"/>
        <v>25.167785234899327</v>
      </c>
    </row>
    <row r="28" spans="1:18">
      <c r="A28" s="37">
        <v>1975</v>
      </c>
      <c r="B28" s="359"/>
      <c r="C28" s="26" t="s">
        <v>366</v>
      </c>
      <c r="D28" s="26" t="s">
        <v>366</v>
      </c>
      <c r="E28" s="28">
        <v>16.100000000000001</v>
      </c>
      <c r="F28" s="28">
        <v>4.9000000000000004</v>
      </c>
      <c r="G28" s="26" t="s">
        <v>366</v>
      </c>
      <c r="H28" s="26" t="s">
        <v>366</v>
      </c>
      <c r="I28" s="28">
        <v>6.3</v>
      </c>
      <c r="J28" s="26" t="s">
        <v>366</v>
      </c>
      <c r="K28" s="26" t="s">
        <v>366</v>
      </c>
      <c r="L28" s="26" t="s">
        <v>366</v>
      </c>
      <c r="M28" s="26" t="s">
        <v>366</v>
      </c>
      <c r="N28" s="27">
        <f t="shared" ref="N28:N47" si="3">E28/E$38*100</f>
        <v>134.16666666666669</v>
      </c>
      <c r="O28" s="27">
        <f t="shared" si="1"/>
        <v>14.285714285714288</v>
      </c>
      <c r="P28" s="26" t="s">
        <v>366</v>
      </c>
      <c r="Q28" s="26" t="s">
        <v>366</v>
      </c>
      <c r="R28" s="27">
        <f t="shared" si="2"/>
        <v>21.140939597315437</v>
      </c>
    </row>
    <row r="29" spans="1:18">
      <c r="A29" s="37">
        <v>1976</v>
      </c>
      <c r="B29" s="359"/>
      <c r="C29" s="26" t="s">
        <v>366</v>
      </c>
      <c r="D29" s="26" t="s">
        <v>366</v>
      </c>
      <c r="E29" s="28">
        <v>16.2</v>
      </c>
      <c r="F29" s="28">
        <v>7</v>
      </c>
      <c r="G29" s="26" t="s">
        <v>366</v>
      </c>
      <c r="H29" s="26" t="s">
        <v>366</v>
      </c>
      <c r="I29" s="28">
        <v>11.9</v>
      </c>
      <c r="J29" s="26" t="s">
        <v>366</v>
      </c>
      <c r="K29" s="26"/>
      <c r="L29" s="26" t="s">
        <v>366</v>
      </c>
      <c r="M29" s="26" t="s">
        <v>366</v>
      </c>
      <c r="N29" s="27">
        <f t="shared" si="3"/>
        <v>135</v>
      </c>
      <c r="O29" s="27">
        <f t="shared" si="1"/>
        <v>20.408163265306122</v>
      </c>
      <c r="P29" s="26" t="s">
        <v>366</v>
      </c>
      <c r="Q29" s="26" t="s">
        <v>366</v>
      </c>
      <c r="R29" s="27">
        <f t="shared" si="2"/>
        <v>39.932885906040269</v>
      </c>
    </row>
    <row r="30" spans="1:18">
      <c r="A30" s="37">
        <v>1977</v>
      </c>
      <c r="B30" s="359"/>
      <c r="C30" s="26" t="s">
        <v>366</v>
      </c>
      <c r="D30" s="26" t="s">
        <v>366</v>
      </c>
      <c r="E30" s="28">
        <v>14</v>
      </c>
      <c r="F30" s="28">
        <v>13.6</v>
      </c>
      <c r="G30" s="26" t="s">
        <v>366</v>
      </c>
      <c r="H30" s="26" t="s">
        <v>366</v>
      </c>
      <c r="I30" s="28">
        <v>23.2</v>
      </c>
      <c r="J30" s="26" t="s">
        <v>366</v>
      </c>
      <c r="K30" s="26"/>
      <c r="L30" s="26" t="s">
        <v>366</v>
      </c>
      <c r="M30" s="26" t="s">
        <v>366</v>
      </c>
      <c r="N30" s="27">
        <f t="shared" si="3"/>
        <v>116.66666666666667</v>
      </c>
      <c r="O30" s="27">
        <f t="shared" si="1"/>
        <v>39.650145772594755</v>
      </c>
      <c r="P30" s="26" t="s">
        <v>366</v>
      </c>
      <c r="Q30" s="26" t="s">
        <v>366</v>
      </c>
      <c r="R30" s="27">
        <f t="shared" si="2"/>
        <v>77.852348993288587</v>
      </c>
    </row>
    <row r="31" spans="1:18">
      <c r="A31" s="37">
        <v>1978</v>
      </c>
      <c r="B31" s="359"/>
      <c r="C31" s="26" t="s">
        <v>366</v>
      </c>
      <c r="D31" s="26" t="s">
        <v>366</v>
      </c>
      <c r="E31" s="28">
        <v>13.8</v>
      </c>
      <c r="F31" s="28">
        <v>18.600000000000001</v>
      </c>
      <c r="G31" s="26" t="s">
        <v>366</v>
      </c>
      <c r="H31" s="26" t="s">
        <v>366</v>
      </c>
      <c r="I31" s="28">
        <v>26.4</v>
      </c>
      <c r="J31" s="26" t="s">
        <v>366</v>
      </c>
      <c r="K31" s="26"/>
      <c r="L31" s="26" t="s">
        <v>366</v>
      </c>
      <c r="M31" s="26" t="s">
        <v>366</v>
      </c>
      <c r="N31" s="27">
        <f t="shared" si="3"/>
        <v>115.00000000000001</v>
      </c>
      <c r="O31" s="27">
        <f t="shared" si="1"/>
        <v>54.227405247813422</v>
      </c>
      <c r="P31" s="26" t="s">
        <v>366</v>
      </c>
      <c r="Q31" s="26" t="s">
        <v>366</v>
      </c>
      <c r="R31" s="27">
        <f t="shared" si="2"/>
        <v>88.590604026845625</v>
      </c>
    </row>
    <row r="32" spans="1:18">
      <c r="A32" s="37">
        <v>1979</v>
      </c>
      <c r="B32" s="359"/>
      <c r="C32" s="26" t="s">
        <v>366</v>
      </c>
      <c r="D32" s="26" t="s">
        <v>366</v>
      </c>
      <c r="E32" s="28">
        <v>12</v>
      </c>
      <c r="F32" s="28">
        <v>23.8</v>
      </c>
      <c r="G32" s="26" t="s">
        <v>366</v>
      </c>
      <c r="H32" s="26" t="s">
        <v>366</v>
      </c>
      <c r="I32" s="28">
        <v>27.9</v>
      </c>
      <c r="J32" s="26" t="s">
        <v>366</v>
      </c>
      <c r="K32" s="26"/>
      <c r="L32" s="26" t="s">
        <v>366</v>
      </c>
      <c r="M32" s="26" t="s">
        <v>366</v>
      </c>
      <c r="N32" s="27">
        <f t="shared" si="3"/>
        <v>100</v>
      </c>
      <c r="O32" s="27">
        <f t="shared" si="1"/>
        <v>69.387755102040828</v>
      </c>
      <c r="P32" s="26" t="s">
        <v>366</v>
      </c>
      <c r="Q32" s="26" t="s">
        <v>366</v>
      </c>
      <c r="R32" s="27">
        <f t="shared" si="2"/>
        <v>93.624161073825491</v>
      </c>
    </row>
    <row r="33" spans="1:20">
      <c r="A33" s="37">
        <v>1980</v>
      </c>
      <c r="B33" s="359"/>
      <c r="C33" s="26" t="s">
        <v>366</v>
      </c>
      <c r="D33" s="26" t="s">
        <v>366</v>
      </c>
      <c r="E33" s="28">
        <v>11.7</v>
      </c>
      <c r="F33" s="28">
        <v>33.5</v>
      </c>
      <c r="G33" s="26" t="s">
        <v>366</v>
      </c>
      <c r="H33" s="28">
        <v>8.1199999999999992</v>
      </c>
      <c r="I33" s="28">
        <v>26.7</v>
      </c>
      <c r="J33" s="26" t="s">
        <v>366</v>
      </c>
      <c r="K33" s="26"/>
      <c r="L33" s="26" t="s">
        <v>366</v>
      </c>
      <c r="M33" s="26" t="s">
        <v>366</v>
      </c>
      <c r="N33" s="27">
        <f t="shared" si="3"/>
        <v>97.5</v>
      </c>
      <c r="O33" s="27">
        <f t="shared" si="1"/>
        <v>97.667638483965021</v>
      </c>
      <c r="P33" s="26" t="s">
        <v>366</v>
      </c>
      <c r="Q33" s="27">
        <f t="shared" ref="Q33:Q68" si="4">H33/H$38*100</f>
        <v>76.244131455399057</v>
      </c>
      <c r="R33" s="27">
        <f t="shared" si="2"/>
        <v>89.597315436241615</v>
      </c>
    </row>
    <row r="34" spans="1:20">
      <c r="A34" s="37">
        <v>1981</v>
      </c>
      <c r="B34" s="359"/>
      <c r="C34" s="26" t="s">
        <v>366</v>
      </c>
      <c r="D34" s="26" t="s">
        <v>366</v>
      </c>
      <c r="E34" s="28">
        <v>12.2</v>
      </c>
      <c r="F34" s="41">
        <v>33.200000000000003</v>
      </c>
      <c r="G34" s="26" t="s">
        <v>366</v>
      </c>
      <c r="H34" s="28">
        <v>7.31</v>
      </c>
      <c r="I34" s="28">
        <v>24.1</v>
      </c>
      <c r="J34" s="26" t="s">
        <v>366</v>
      </c>
      <c r="K34" s="26"/>
      <c r="L34" s="26" t="s">
        <v>366</v>
      </c>
      <c r="M34" s="26" t="s">
        <v>366</v>
      </c>
      <c r="N34" s="27">
        <f t="shared" si="3"/>
        <v>101.66666666666666</v>
      </c>
      <c r="O34" s="56">
        <f t="shared" si="1"/>
        <v>96.793002915451908</v>
      </c>
      <c r="P34" s="26" t="s">
        <v>366</v>
      </c>
      <c r="Q34" s="27">
        <f t="shared" si="4"/>
        <v>68.63849765258216</v>
      </c>
      <c r="R34" s="27">
        <f t="shared" si="2"/>
        <v>80.872483221476514</v>
      </c>
    </row>
    <row r="35" spans="1:20">
      <c r="A35" s="37">
        <v>1982</v>
      </c>
      <c r="B35" s="359"/>
      <c r="C35" s="26" t="s">
        <v>366</v>
      </c>
      <c r="D35" s="26" t="s">
        <v>366</v>
      </c>
      <c r="E35" s="28">
        <v>10.4</v>
      </c>
      <c r="F35" s="28">
        <v>34.5</v>
      </c>
      <c r="G35" s="26" t="s">
        <v>366</v>
      </c>
      <c r="H35" s="28">
        <v>10.4</v>
      </c>
      <c r="I35" s="28">
        <v>22.4</v>
      </c>
      <c r="J35" s="26" t="s">
        <v>366</v>
      </c>
      <c r="K35" s="26"/>
      <c r="L35" s="26" t="s">
        <v>366</v>
      </c>
      <c r="M35" s="26" t="s">
        <v>366</v>
      </c>
      <c r="N35" s="27">
        <f t="shared" si="3"/>
        <v>86.666666666666671</v>
      </c>
      <c r="O35" s="27">
        <f t="shared" si="1"/>
        <v>100.58309037900874</v>
      </c>
      <c r="P35" s="26" t="s">
        <v>366</v>
      </c>
      <c r="Q35" s="27">
        <f t="shared" si="4"/>
        <v>97.652582159624416</v>
      </c>
      <c r="R35" s="27">
        <f t="shared" si="2"/>
        <v>75.167785234899327</v>
      </c>
    </row>
    <row r="36" spans="1:20">
      <c r="A36" s="37">
        <v>1983</v>
      </c>
      <c r="B36" s="359"/>
      <c r="C36" s="26" t="s">
        <v>366</v>
      </c>
      <c r="D36" s="26" t="s">
        <v>366</v>
      </c>
      <c r="E36" s="28">
        <v>10.3</v>
      </c>
      <c r="F36" s="28">
        <v>37.299999999999997</v>
      </c>
      <c r="G36" s="26" t="s">
        <v>366</v>
      </c>
      <c r="H36" s="28">
        <v>12.1</v>
      </c>
      <c r="I36" s="28">
        <v>26.5</v>
      </c>
      <c r="J36" s="26" t="s">
        <v>366</v>
      </c>
      <c r="K36" s="26"/>
      <c r="L36" s="26" t="s">
        <v>366</v>
      </c>
      <c r="M36" s="26" t="s">
        <v>366</v>
      </c>
      <c r="N36" s="27">
        <f t="shared" si="3"/>
        <v>85.833333333333343</v>
      </c>
      <c r="O36" s="27">
        <f t="shared" si="1"/>
        <v>108.74635568513121</v>
      </c>
      <c r="P36" s="26" t="s">
        <v>366</v>
      </c>
      <c r="Q36" s="27">
        <f t="shared" si="4"/>
        <v>113.6150234741784</v>
      </c>
      <c r="R36" s="27">
        <f t="shared" si="2"/>
        <v>88.926174496644293</v>
      </c>
    </row>
    <row r="37" spans="1:20">
      <c r="A37" s="37">
        <v>1984</v>
      </c>
      <c r="B37" s="359"/>
      <c r="C37" s="26" t="s">
        <v>366</v>
      </c>
      <c r="D37" s="26" t="s">
        <v>366</v>
      </c>
      <c r="E37" s="28">
        <v>6.4</v>
      </c>
      <c r="F37" s="28">
        <v>35.6</v>
      </c>
      <c r="G37" s="26" t="s">
        <v>366</v>
      </c>
      <c r="H37" s="28">
        <v>10.02</v>
      </c>
      <c r="I37" s="28">
        <v>26.9</v>
      </c>
      <c r="J37" s="26" t="s">
        <v>366</v>
      </c>
      <c r="K37" s="26"/>
      <c r="L37" s="26" t="s">
        <v>366</v>
      </c>
      <c r="M37" s="26" t="s">
        <v>366</v>
      </c>
      <c r="N37" s="27">
        <f t="shared" si="3"/>
        <v>53.333333333333336</v>
      </c>
      <c r="O37" s="27">
        <f t="shared" si="1"/>
        <v>103.79008746355687</v>
      </c>
      <c r="P37" s="26" t="s">
        <v>366</v>
      </c>
      <c r="Q37" s="27">
        <f t="shared" si="4"/>
        <v>94.08450704225352</v>
      </c>
      <c r="R37" s="27">
        <f t="shared" si="2"/>
        <v>90.268456375838923</v>
      </c>
    </row>
    <row r="38" spans="1:20">
      <c r="A38" s="37">
        <v>1985</v>
      </c>
      <c r="B38" s="359"/>
      <c r="C38" s="26" t="s">
        <v>366</v>
      </c>
      <c r="D38" s="26" t="s">
        <v>366</v>
      </c>
      <c r="E38" s="28">
        <v>12</v>
      </c>
      <c r="F38" s="28">
        <v>34.299999999999997</v>
      </c>
      <c r="G38" s="26" t="s">
        <v>366</v>
      </c>
      <c r="H38" s="28">
        <v>10.65</v>
      </c>
      <c r="I38" s="28">
        <v>29.8</v>
      </c>
      <c r="J38" s="26" t="s">
        <v>366</v>
      </c>
      <c r="K38" s="26"/>
      <c r="L38" s="26" t="s">
        <v>366</v>
      </c>
      <c r="M38" s="26" t="s">
        <v>366</v>
      </c>
      <c r="N38" s="27">
        <f t="shared" si="3"/>
        <v>100</v>
      </c>
      <c r="O38" s="27">
        <f t="shared" si="1"/>
        <v>100</v>
      </c>
      <c r="P38" s="26" t="s">
        <v>366</v>
      </c>
      <c r="Q38" s="27">
        <f t="shared" si="4"/>
        <v>100</v>
      </c>
      <c r="R38" s="27">
        <f t="shared" si="2"/>
        <v>100</v>
      </c>
    </row>
    <row r="39" spans="1:20">
      <c r="A39" s="37">
        <v>1986</v>
      </c>
      <c r="B39" s="359"/>
      <c r="C39" s="26" t="s">
        <v>366</v>
      </c>
      <c r="D39" s="26" t="s">
        <v>366</v>
      </c>
      <c r="E39" s="28">
        <v>9.6999999999999993</v>
      </c>
      <c r="F39" s="28">
        <v>32.299999999999997</v>
      </c>
      <c r="G39" s="26" t="s">
        <v>366</v>
      </c>
      <c r="H39" s="28">
        <v>11.02</v>
      </c>
      <c r="I39" s="28">
        <v>28.2</v>
      </c>
      <c r="J39" s="26" t="s">
        <v>366</v>
      </c>
      <c r="K39" s="26"/>
      <c r="L39" s="26" t="s">
        <v>366</v>
      </c>
      <c r="M39" s="26" t="s">
        <v>366</v>
      </c>
      <c r="N39" s="27">
        <f t="shared" si="3"/>
        <v>80.833333333333329</v>
      </c>
      <c r="O39" s="27">
        <f t="shared" si="1"/>
        <v>94.169096209912539</v>
      </c>
      <c r="P39" s="26" t="s">
        <v>366</v>
      </c>
      <c r="Q39" s="27">
        <f t="shared" si="4"/>
        <v>103.47417840375586</v>
      </c>
      <c r="R39" s="27">
        <f t="shared" si="2"/>
        <v>94.630872483221466</v>
      </c>
    </row>
    <row r="40" spans="1:20">
      <c r="A40" s="37">
        <v>1987</v>
      </c>
      <c r="B40" s="359"/>
      <c r="C40" s="26" t="s">
        <v>366</v>
      </c>
      <c r="D40" s="26" t="s">
        <v>366</v>
      </c>
      <c r="E40" s="28">
        <v>10.5</v>
      </c>
      <c r="F40" s="28">
        <v>28.6</v>
      </c>
      <c r="G40" s="28">
        <v>24.1</v>
      </c>
      <c r="H40" s="28">
        <v>10.28</v>
      </c>
      <c r="I40" s="28">
        <v>28.5</v>
      </c>
      <c r="J40" s="29">
        <f>SUM(C40:I40)</f>
        <v>101.98</v>
      </c>
      <c r="K40" s="26"/>
      <c r="L40" s="26" t="s">
        <v>366</v>
      </c>
      <c r="M40" s="26" t="s">
        <v>366</v>
      </c>
      <c r="N40" s="27">
        <f t="shared" si="3"/>
        <v>87.5</v>
      </c>
      <c r="O40" s="27">
        <f t="shared" si="1"/>
        <v>83.381924198250744</v>
      </c>
      <c r="P40" s="26" t="s">
        <v>366</v>
      </c>
      <c r="Q40" s="27">
        <f t="shared" si="4"/>
        <v>96.525821596244128</v>
      </c>
      <c r="R40" s="27">
        <f t="shared" si="2"/>
        <v>95.637583892617457</v>
      </c>
    </row>
    <row r="41" spans="1:20">
      <c r="A41" s="37">
        <v>1988</v>
      </c>
      <c r="B41" s="359"/>
      <c r="C41" s="26" t="s">
        <v>366</v>
      </c>
      <c r="D41" s="26" t="s">
        <v>366</v>
      </c>
      <c r="E41" s="28">
        <v>9.6999999999999993</v>
      </c>
      <c r="F41" s="28">
        <v>31.9</v>
      </c>
      <c r="G41" s="28">
        <v>28.3</v>
      </c>
      <c r="H41" s="28">
        <v>10.220000000000001</v>
      </c>
      <c r="I41" s="28">
        <v>25.2</v>
      </c>
      <c r="J41" s="29">
        <f t="shared" ref="J41:J65" si="5">SUM(C41:I41)</f>
        <v>105.32</v>
      </c>
      <c r="K41" s="26"/>
      <c r="L41" s="26" t="s">
        <v>366</v>
      </c>
      <c r="M41" s="26" t="s">
        <v>366</v>
      </c>
      <c r="N41" s="27">
        <f t="shared" si="3"/>
        <v>80.833333333333329</v>
      </c>
      <c r="O41" s="27">
        <f t="shared" si="1"/>
        <v>93.002915451895049</v>
      </c>
      <c r="P41" s="26" t="s">
        <v>366</v>
      </c>
      <c r="Q41" s="27">
        <f t="shared" si="4"/>
        <v>95.962441314553999</v>
      </c>
      <c r="R41" s="27">
        <f t="shared" si="2"/>
        <v>84.56375838926175</v>
      </c>
      <c r="T41" s="361"/>
    </row>
    <row r="42" spans="1:20">
      <c r="A42" s="37">
        <v>1989</v>
      </c>
      <c r="B42" s="359"/>
      <c r="C42" s="26" t="s">
        <v>366</v>
      </c>
      <c r="D42" s="26" t="s">
        <v>366</v>
      </c>
      <c r="E42" s="28">
        <v>9.4</v>
      </c>
      <c r="F42" s="28">
        <v>32.5</v>
      </c>
      <c r="G42" s="28">
        <v>28.3</v>
      </c>
      <c r="H42" s="28">
        <v>10.37</v>
      </c>
      <c r="I42" s="41">
        <v>21.3</v>
      </c>
      <c r="J42" s="29">
        <f t="shared" si="5"/>
        <v>101.87</v>
      </c>
      <c r="K42" s="26"/>
      <c r="L42" s="26" t="s">
        <v>366</v>
      </c>
      <c r="M42" s="26" t="s">
        <v>366</v>
      </c>
      <c r="N42" s="27">
        <f t="shared" si="3"/>
        <v>78.333333333333329</v>
      </c>
      <c r="O42" s="27">
        <f t="shared" si="1"/>
        <v>94.75218658892129</v>
      </c>
      <c r="P42" s="26" t="s">
        <v>366</v>
      </c>
      <c r="Q42" s="27">
        <f t="shared" si="4"/>
        <v>97.37089201877933</v>
      </c>
      <c r="R42" s="56">
        <f t="shared" si="2"/>
        <v>71.476510067114091</v>
      </c>
    </row>
    <row r="43" spans="1:20">
      <c r="A43" s="37">
        <v>1990</v>
      </c>
      <c r="B43" s="359"/>
      <c r="C43" s="26" t="s">
        <v>366</v>
      </c>
      <c r="D43" s="26" t="s">
        <v>366</v>
      </c>
      <c r="E43" s="28">
        <v>9.8000000000000007</v>
      </c>
      <c r="F43" s="28">
        <v>29.9</v>
      </c>
      <c r="G43" s="28">
        <v>25.2</v>
      </c>
      <c r="H43" s="28">
        <v>11.92</v>
      </c>
      <c r="I43" s="28">
        <v>26.9</v>
      </c>
      <c r="J43" s="29">
        <f t="shared" si="5"/>
        <v>103.72</v>
      </c>
      <c r="K43" s="26"/>
      <c r="L43" s="26" t="s">
        <v>366</v>
      </c>
      <c r="M43" s="26" t="s">
        <v>366</v>
      </c>
      <c r="N43" s="27">
        <f t="shared" si="3"/>
        <v>81.666666666666671</v>
      </c>
      <c r="O43" s="27">
        <f t="shared" si="1"/>
        <v>87.172011661807574</v>
      </c>
      <c r="P43" s="26" t="s">
        <v>366</v>
      </c>
      <c r="Q43" s="27">
        <f t="shared" si="4"/>
        <v>111.92488262910798</v>
      </c>
      <c r="R43" s="27">
        <f t="shared" si="2"/>
        <v>90.268456375838923</v>
      </c>
    </row>
    <row r="44" spans="1:20">
      <c r="A44" s="37">
        <v>1991</v>
      </c>
      <c r="B44" s="359"/>
      <c r="C44" s="26" t="s">
        <v>366</v>
      </c>
      <c r="D44" s="26" t="s">
        <v>366</v>
      </c>
      <c r="E44" s="28">
        <v>9</v>
      </c>
      <c r="F44" s="28">
        <v>31.6</v>
      </c>
      <c r="G44" s="28">
        <v>26.7</v>
      </c>
      <c r="H44" s="28">
        <v>11.34</v>
      </c>
      <c r="I44" s="28">
        <v>21.4</v>
      </c>
      <c r="J44" s="29">
        <f t="shared" si="5"/>
        <v>100.03999999999999</v>
      </c>
      <c r="K44" s="26"/>
      <c r="L44" s="26" t="s">
        <v>366</v>
      </c>
      <c r="M44" s="26" t="s">
        <v>366</v>
      </c>
      <c r="N44" s="27">
        <f t="shared" si="3"/>
        <v>75</v>
      </c>
      <c r="O44" s="27">
        <f t="shared" si="1"/>
        <v>92.128279883381936</v>
      </c>
      <c r="P44" s="26" t="s">
        <v>366</v>
      </c>
      <c r="Q44" s="27">
        <f t="shared" si="4"/>
        <v>106.47887323943661</v>
      </c>
      <c r="R44" s="27">
        <f t="shared" si="2"/>
        <v>71.812080536912745</v>
      </c>
    </row>
    <row r="45" spans="1:20">
      <c r="A45" s="37">
        <v>1992</v>
      </c>
      <c r="B45" s="359"/>
      <c r="C45" s="26" t="s">
        <v>366</v>
      </c>
      <c r="D45" s="26" t="s">
        <v>366</v>
      </c>
      <c r="E45" s="28">
        <v>6.96</v>
      </c>
      <c r="F45" s="28">
        <v>30.1</v>
      </c>
      <c r="G45" s="28">
        <v>25.7</v>
      </c>
      <c r="H45" s="28">
        <v>10.66</v>
      </c>
      <c r="I45" s="28">
        <v>24</v>
      </c>
      <c r="J45" s="29">
        <f t="shared" si="5"/>
        <v>97.42</v>
      </c>
      <c r="K45" s="26"/>
      <c r="L45" s="26" t="s">
        <v>366</v>
      </c>
      <c r="M45" s="26" t="s">
        <v>366</v>
      </c>
      <c r="N45" s="27">
        <f t="shared" si="3"/>
        <v>57.999999999999993</v>
      </c>
      <c r="O45" s="27">
        <f t="shared" si="1"/>
        <v>87.75510204081634</v>
      </c>
      <c r="P45" s="26" t="s">
        <v>366</v>
      </c>
      <c r="Q45" s="27">
        <f t="shared" si="4"/>
        <v>100.09389671361501</v>
      </c>
      <c r="R45" s="27">
        <f t="shared" si="2"/>
        <v>80.536912751677846</v>
      </c>
    </row>
    <row r="46" spans="1:20">
      <c r="A46" s="37">
        <v>1993</v>
      </c>
      <c r="B46" s="359"/>
      <c r="C46" s="26" t="s">
        <v>366</v>
      </c>
      <c r="D46" s="26" t="s">
        <v>366</v>
      </c>
      <c r="E46" s="28">
        <v>5.01</v>
      </c>
      <c r="F46" s="28">
        <v>29</v>
      </c>
      <c r="G46" s="28">
        <v>24.5</v>
      </c>
      <c r="H46" s="28">
        <v>11.35</v>
      </c>
      <c r="I46" s="28">
        <v>26.9</v>
      </c>
      <c r="J46" s="29">
        <f t="shared" si="5"/>
        <v>96.759999999999991</v>
      </c>
      <c r="K46" s="26"/>
      <c r="L46" s="26" t="s">
        <v>366</v>
      </c>
      <c r="M46" s="26" t="s">
        <v>366</v>
      </c>
      <c r="N46" s="27">
        <f t="shared" si="3"/>
        <v>41.75</v>
      </c>
      <c r="O46" s="27">
        <f t="shared" si="1"/>
        <v>84.548104956268233</v>
      </c>
      <c r="P46" s="26" t="s">
        <v>366</v>
      </c>
      <c r="Q46" s="27">
        <f t="shared" si="4"/>
        <v>106.57276995305163</v>
      </c>
      <c r="R46" s="27">
        <f t="shared" si="2"/>
        <v>90.268456375838923</v>
      </c>
    </row>
    <row r="47" spans="1:20">
      <c r="A47" s="37">
        <v>1994</v>
      </c>
      <c r="B47" s="359"/>
      <c r="C47" s="26" t="s">
        <v>366</v>
      </c>
      <c r="D47" s="26" t="s">
        <v>366</v>
      </c>
      <c r="E47" s="28">
        <v>5.4</v>
      </c>
      <c r="F47" s="28">
        <v>32</v>
      </c>
      <c r="G47" s="28">
        <v>27.5</v>
      </c>
      <c r="H47" s="28">
        <v>11.16</v>
      </c>
      <c r="I47" s="28">
        <v>24.084</v>
      </c>
      <c r="J47" s="29">
        <f t="shared" si="5"/>
        <v>100.14400000000001</v>
      </c>
      <c r="K47" s="26"/>
      <c r="L47" s="26" t="s">
        <v>366</v>
      </c>
      <c r="M47" s="26" t="s">
        <v>366</v>
      </c>
      <c r="N47" s="27">
        <f t="shared" si="3"/>
        <v>45</v>
      </c>
      <c r="O47" s="27">
        <f t="shared" si="1"/>
        <v>93.294460641399425</v>
      </c>
      <c r="P47" s="26" t="s">
        <v>366</v>
      </c>
      <c r="Q47" s="27">
        <f t="shared" si="4"/>
        <v>104.78873239436619</v>
      </c>
      <c r="R47" s="27">
        <f t="shared" si="2"/>
        <v>80.818791946308721</v>
      </c>
    </row>
    <row r="48" spans="1:20">
      <c r="A48" s="37">
        <v>1995</v>
      </c>
      <c r="B48" s="359"/>
      <c r="C48" s="26" t="s">
        <v>366</v>
      </c>
      <c r="D48" s="26" t="s">
        <v>366</v>
      </c>
      <c r="E48" s="26" t="s">
        <v>366</v>
      </c>
      <c r="F48" s="28">
        <v>35.9</v>
      </c>
      <c r="G48" s="28">
        <v>31.9</v>
      </c>
      <c r="H48" s="28">
        <v>11.22</v>
      </c>
      <c r="I48" s="28">
        <v>25.622</v>
      </c>
      <c r="J48" s="29">
        <f t="shared" si="5"/>
        <v>104.642</v>
      </c>
      <c r="K48" s="26"/>
      <c r="L48" s="26" t="s">
        <v>366</v>
      </c>
      <c r="M48" s="26" t="s">
        <v>366</v>
      </c>
      <c r="N48" s="26" t="s">
        <v>366</v>
      </c>
      <c r="O48" s="27">
        <f t="shared" si="1"/>
        <v>104.66472303206997</v>
      </c>
      <c r="P48" s="26" t="s">
        <v>366</v>
      </c>
      <c r="Q48" s="27">
        <f t="shared" si="4"/>
        <v>105.35211267605634</v>
      </c>
      <c r="R48" s="27">
        <f t="shared" si="2"/>
        <v>85.979865771812086</v>
      </c>
    </row>
    <row r="49" spans="1:20">
      <c r="A49" s="37">
        <v>1996</v>
      </c>
      <c r="B49" s="359"/>
      <c r="C49" s="26" t="s">
        <v>366</v>
      </c>
      <c r="D49" s="26" t="s">
        <v>366</v>
      </c>
      <c r="E49" s="28">
        <v>5.43</v>
      </c>
      <c r="F49" s="28">
        <v>40.299999999999997</v>
      </c>
      <c r="G49" s="28">
        <v>36.200000000000003</v>
      </c>
      <c r="H49" s="28">
        <v>11.08</v>
      </c>
      <c r="I49" s="28">
        <v>25.602</v>
      </c>
      <c r="J49" s="29">
        <f t="shared" si="5"/>
        <v>118.61200000000001</v>
      </c>
      <c r="K49" s="26"/>
      <c r="L49" s="26" t="s">
        <v>366</v>
      </c>
      <c r="M49" s="26" t="s">
        <v>366</v>
      </c>
      <c r="N49" s="27">
        <f t="shared" ref="N49:N65" si="6">E49/E$38*100</f>
        <v>45.249999999999993</v>
      </c>
      <c r="O49" s="27">
        <f t="shared" si="1"/>
        <v>117.49271137026238</v>
      </c>
      <c r="P49" s="26" t="s">
        <v>366</v>
      </c>
      <c r="Q49" s="27">
        <f t="shared" si="4"/>
        <v>104.037558685446</v>
      </c>
      <c r="R49" s="27">
        <f t="shared" si="2"/>
        <v>85.912751677852356</v>
      </c>
    </row>
    <row r="50" spans="1:20">
      <c r="A50" s="37">
        <v>1997</v>
      </c>
      <c r="B50" s="359"/>
      <c r="C50" s="26" t="s">
        <v>366</v>
      </c>
      <c r="D50" s="26" t="s">
        <v>366</v>
      </c>
      <c r="E50" s="28">
        <v>7.04</v>
      </c>
      <c r="F50" s="28">
        <v>39.4</v>
      </c>
      <c r="G50" s="28">
        <v>34.5</v>
      </c>
      <c r="H50" s="28">
        <v>11.62</v>
      </c>
      <c r="I50" s="28">
        <v>25.715</v>
      </c>
      <c r="J50" s="29">
        <f t="shared" si="5"/>
        <v>118.27500000000001</v>
      </c>
      <c r="K50" s="26"/>
      <c r="L50" s="26" t="s">
        <v>366</v>
      </c>
      <c r="M50" s="26" t="s">
        <v>366</v>
      </c>
      <c r="N50" s="27">
        <f t="shared" si="6"/>
        <v>58.666666666666664</v>
      </c>
      <c r="O50" s="27">
        <f t="shared" si="1"/>
        <v>114.86880466472304</v>
      </c>
      <c r="P50" s="26" t="s">
        <v>366</v>
      </c>
      <c r="Q50" s="27">
        <f t="shared" si="4"/>
        <v>109.10798122065725</v>
      </c>
      <c r="R50" s="27">
        <f t="shared" si="2"/>
        <v>86.291946308724832</v>
      </c>
    </row>
    <row r="51" spans="1:20">
      <c r="A51" s="37">
        <v>1998</v>
      </c>
      <c r="B51" s="359"/>
      <c r="C51" s="26" t="s">
        <v>366</v>
      </c>
      <c r="D51" s="26" t="s">
        <v>366</v>
      </c>
      <c r="E51" s="28">
        <v>7.69</v>
      </c>
      <c r="F51" s="28">
        <v>45.7</v>
      </c>
      <c r="G51" s="28">
        <v>39.700000000000003</v>
      </c>
      <c r="H51" s="28">
        <v>10.37</v>
      </c>
      <c r="I51" s="28">
        <v>28.061</v>
      </c>
      <c r="J51" s="29">
        <f t="shared" si="5"/>
        <v>131.52100000000002</v>
      </c>
      <c r="K51" s="26"/>
      <c r="L51" s="26" t="s">
        <v>366</v>
      </c>
      <c r="M51" s="26" t="s">
        <v>366</v>
      </c>
      <c r="N51" s="27">
        <f t="shared" si="6"/>
        <v>64.083333333333343</v>
      </c>
      <c r="O51" s="27">
        <f t="shared" si="1"/>
        <v>133.23615160349854</v>
      </c>
      <c r="P51" s="26" t="s">
        <v>366</v>
      </c>
      <c r="Q51" s="27">
        <f t="shared" si="4"/>
        <v>97.37089201877933</v>
      </c>
      <c r="R51" s="27">
        <f t="shared" si="2"/>
        <v>94.164429530201346</v>
      </c>
      <c r="S51" s="27"/>
    </row>
    <row r="52" spans="1:20">
      <c r="A52" s="53" t="s">
        <v>565</v>
      </c>
      <c r="B52" s="359"/>
      <c r="C52" s="26" t="s">
        <v>366</v>
      </c>
      <c r="D52" s="26" t="s">
        <v>366</v>
      </c>
      <c r="E52" s="28">
        <v>8.24</v>
      </c>
      <c r="F52" s="41">
        <v>41.3</v>
      </c>
      <c r="G52" s="41">
        <v>35.299999999999997</v>
      </c>
      <c r="H52" s="28">
        <v>9.4700000000000006</v>
      </c>
      <c r="I52" s="28">
        <v>28.024999999999999</v>
      </c>
      <c r="J52" s="29">
        <f t="shared" si="5"/>
        <v>122.33500000000001</v>
      </c>
      <c r="K52" s="26"/>
      <c r="L52" s="26" t="s">
        <v>366</v>
      </c>
      <c r="M52" s="26" t="s">
        <v>366</v>
      </c>
      <c r="N52" s="27">
        <f t="shared" si="6"/>
        <v>68.666666666666671</v>
      </c>
      <c r="O52" s="56">
        <f t="shared" si="1"/>
        <v>120.40816326530613</v>
      </c>
      <c r="P52" s="26" t="s">
        <v>366</v>
      </c>
      <c r="Q52" s="27">
        <f t="shared" si="4"/>
        <v>88.920187793427232</v>
      </c>
      <c r="R52" s="27">
        <f t="shared" si="2"/>
        <v>94.043624161073808</v>
      </c>
    </row>
    <row r="53" spans="1:20">
      <c r="A53" s="37">
        <v>2000</v>
      </c>
      <c r="B53" s="359"/>
      <c r="C53" s="116">
        <v>7.9061365999999994E-2</v>
      </c>
      <c r="D53" s="26" t="s">
        <v>366</v>
      </c>
      <c r="E53" s="28">
        <v>8.25</v>
      </c>
      <c r="F53" s="28">
        <v>30.91</v>
      </c>
      <c r="G53" s="28">
        <v>24.68</v>
      </c>
      <c r="H53" s="28">
        <v>12.24</v>
      </c>
      <c r="I53" s="28">
        <v>28.149000000000001</v>
      </c>
      <c r="J53" s="29">
        <f t="shared" si="5"/>
        <v>104.308061366</v>
      </c>
      <c r="K53" s="26"/>
      <c r="L53" s="26" t="s">
        <v>366</v>
      </c>
      <c r="M53" s="26" t="s">
        <v>366</v>
      </c>
      <c r="N53" s="27">
        <f t="shared" si="6"/>
        <v>68.75</v>
      </c>
      <c r="O53" s="27">
        <f t="shared" si="1"/>
        <v>90.116618075801753</v>
      </c>
      <c r="P53" s="26" t="s">
        <v>366</v>
      </c>
      <c r="Q53" s="27">
        <f t="shared" si="4"/>
        <v>114.92957746478874</v>
      </c>
      <c r="R53" s="27">
        <f t="shared" si="2"/>
        <v>94.459731543624159</v>
      </c>
    </row>
    <row r="54" spans="1:20">
      <c r="A54" s="37">
        <v>2001</v>
      </c>
      <c r="B54" s="359"/>
      <c r="C54" s="116">
        <v>7.7057126000000004E-2</v>
      </c>
      <c r="D54" s="26" t="s">
        <v>366</v>
      </c>
      <c r="E54" s="28">
        <v>9.5701609999999988</v>
      </c>
      <c r="F54" s="28">
        <v>27.37</v>
      </c>
      <c r="G54" s="28">
        <v>20.6</v>
      </c>
      <c r="H54" s="28">
        <v>11.41</v>
      </c>
      <c r="I54" s="28">
        <v>28.132000000000001</v>
      </c>
      <c r="J54" s="29">
        <f t="shared" si="5"/>
        <v>97.159218126000013</v>
      </c>
      <c r="K54" s="26"/>
      <c r="L54" s="26" t="s">
        <v>366</v>
      </c>
      <c r="M54" s="26" t="s">
        <v>366</v>
      </c>
      <c r="N54" s="27">
        <f t="shared" si="6"/>
        <v>79.751341666666647</v>
      </c>
      <c r="O54" s="27">
        <f t="shared" si="1"/>
        <v>79.795918367346957</v>
      </c>
      <c r="P54" s="26" t="s">
        <v>366</v>
      </c>
      <c r="Q54" s="27">
        <f t="shared" si="4"/>
        <v>107.13615023474179</v>
      </c>
      <c r="R54" s="27">
        <f t="shared" si="2"/>
        <v>94.402684563758385</v>
      </c>
    </row>
    <row r="55" spans="1:20">
      <c r="A55" s="37">
        <v>2002</v>
      </c>
      <c r="B55" s="359"/>
      <c r="C55" s="116">
        <v>7.7011809000000014E-2</v>
      </c>
      <c r="D55" s="26" t="s">
        <v>366</v>
      </c>
      <c r="E55" s="28">
        <v>9.1199959999999987</v>
      </c>
      <c r="F55" s="28">
        <v>24.52</v>
      </c>
      <c r="G55" s="28">
        <v>19.2</v>
      </c>
      <c r="H55" s="28">
        <v>10.01</v>
      </c>
      <c r="I55" s="28">
        <v>28.042000000000002</v>
      </c>
      <c r="J55" s="29">
        <f t="shared" si="5"/>
        <v>90.969007809000004</v>
      </c>
      <c r="K55" s="26"/>
      <c r="L55" s="26" t="s">
        <v>366</v>
      </c>
      <c r="M55" s="26" t="s">
        <v>366</v>
      </c>
      <c r="N55" s="27">
        <f t="shared" si="6"/>
        <v>75.999966666666651</v>
      </c>
      <c r="O55" s="27">
        <f t="shared" si="1"/>
        <v>71.486880466472314</v>
      </c>
      <c r="P55" s="26" t="s">
        <v>366</v>
      </c>
      <c r="Q55" s="27">
        <f t="shared" si="4"/>
        <v>93.990610328638496</v>
      </c>
      <c r="R55" s="27">
        <f t="shared" si="2"/>
        <v>94.100671140939596</v>
      </c>
    </row>
    <row r="56" spans="1:20">
      <c r="A56" s="53" t="s">
        <v>566</v>
      </c>
      <c r="B56" s="359"/>
      <c r="C56" s="116">
        <v>8.0788288E-2</v>
      </c>
      <c r="D56" s="26" t="s">
        <v>366</v>
      </c>
      <c r="E56" s="28">
        <v>8.3285319999999992</v>
      </c>
      <c r="F56" s="28">
        <v>24.38</v>
      </c>
      <c r="G56" s="28">
        <v>19.510000000000002</v>
      </c>
      <c r="H56" s="28">
        <v>10.06</v>
      </c>
      <c r="I56" s="28">
        <v>27.701000000000001</v>
      </c>
      <c r="J56" s="29">
        <f t="shared" si="5"/>
        <v>90.060320288000014</v>
      </c>
      <c r="K56" s="26"/>
      <c r="L56" s="26" t="s">
        <v>366</v>
      </c>
      <c r="M56" s="26" t="s">
        <v>366</v>
      </c>
      <c r="N56" s="27">
        <f t="shared" si="6"/>
        <v>69.40443333333333</v>
      </c>
      <c r="O56" s="27">
        <f t="shared" si="1"/>
        <v>71.078717201166185</v>
      </c>
      <c r="P56" s="26" t="s">
        <v>366</v>
      </c>
      <c r="Q56" s="27">
        <f t="shared" si="4"/>
        <v>94.460093896713616</v>
      </c>
      <c r="R56" s="27">
        <f t="shared" si="2"/>
        <v>92.956375838926178</v>
      </c>
    </row>
    <row r="57" spans="1:20">
      <c r="A57" s="37">
        <v>2004</v>
      </c>
      <c r="B57" s="359"/>
      <c r="C57" s="116">
        <v>8.0956406999999994E-2</v>
      </c>
      <c r="D57" s="26" t="s">
        <v>366</v>
      </c>
      <c r="E57" s="10">
        <v>11.25</v>
      </c>
      <c r="F57" s="28">
        <v>25.83</v>
      </c>
      <c r="G57" s="28">
        <v>20.49</v>
      </c>
      <c r="H57" s="28">
        <v>9.9700000000000006</v>
      </c>
      <c r="I57" s="28">
        <v>27.649038999999998</v>
      </c>
      <c r="J57" s="29">
        <f t="shared" si="5"/>
        <v>95.269995406999996</v>
      </c>
      <c r="K57" s="26"/>
      <c r="L57" s="26" t="s">
        <v>366</v>
      </c>
      <c r="M57" s="26" t="s">
        <v>366</v>
      </c>
      <c r="N57" s="27">
        <f t="shared" si="6"/>
        <v>93.75</v>
      </c>
      <c r="O57" s="27">
        <f t="shared" si="1"/>
        <v>75.306122448979593</v>
      </c>
      <c r="P57" s="26" t="s">
        <v>366</v>
      </c>
      <c r="Q57" s="27">
        <f t="shared" si="4"/>
        <v>93.6150234741784</v>
      </c>
      <c r="R57" s="27">
        <f t="shared" si="2"/>
        <v>92.782010067114086</v>
      </c>
    </row>
    <row r="58" spans="1:20">
      <c r="A58" s="37">
        <v>2005</v>
      </c>
      <c r="B58" s="359"/>
      <c r="C58" s="116">
        <v>7.9417426000000013E-2</v>
      </c>
      <c r="D58" s="26" t="s">
        <v>366</v>
      </c>
      <c r="E58" s="28">
        <v>14.31</v>
      </c>
      <c r="F58" s="28">
        <v>31.4</v>
      </c>
      <c r="G58" s="28">
        <v>25.531185557834668</v>
      </c>
      <c r="H58" s="28">
        <v>10.193762099703264</v>
      </c>
      <c r="I58" s="28">
        <v>27.6</v>
      </c>
      <c r="J58" s="29">
        <f t="shared" si="5"/>
        <v>109.11436508353793</v>
      </c>
      <c r="K58" s="26"/>
      <c r="L58" s="26" t="s">
        <v>366</v>
      </c>
      <c r="M58" s="26" t="s">
        <v>366</v>
      </c>
      <c r="N58" s="27">
        <f t="shared" si="6"/>
        <v>119.25000000000001</v>
      </c>
      <c r="O58" s="27">
        <f t="shared" si="1"/>
        <v>91.545189504373184</v>
      </c>
      <c r="P58" s="26" t="s">
        <v>366</v>
      </c>
      <c r="Q58" s="27">
        <f t="shared" si="4"/>
        <v>95.716076053551774</v>
      </c>
      <c r="R58" s="27">
        <f t="shared" si="2"/>
        <v>92.617449664429529</v>
      </c>
    </row>
    <row r="59" spans="1:20" ht="17.5">
      <c r="A59" s="37" t="s">
        <v>567</v>
      </c>
      <c r="B59" s="359"/>
      <c r="C59" s="116">
        <v>8.3259813000000016E-2</v>
      </c>
      <c r="D59" s="26" t="s">
        <v>366</v>
      </c>
      <c r="E59" s="28">
        <v>12.96</v>
      </c>
      <c r="F59" s="28">
        <v>25.71</v>
      </c>
      <c r="G59" s="28">
        <v>20.58</v>
      </c>
      <c r="H59" s="28">
        <v>10.16</v>
      </c>
      <c r="I59" s="28">
        <v>27.8</v>
      </c>
      <c r="J59" s="29">
        <f t="shared" si="5"/>
        <v>97.293259812999992</v>
      </c>
      <c r="K59" s="26"/>
      <c r="L59" s="26" t="s">
        <v>366</v>
      </c>
      <c r="M59" s="26" t="s">
        <v>366</v>
      </c>
      <c r="N59" s="27">
        <f t="shared" si="6"/>
        <v>108</v>
      </c>
      <c r="O59" s="27">
        <f t="shared" si="1"/>
        <v>74.956268221574348</v>
      </c>
      <c r="P59" s="26" t="s">
        <v>366</v>
      </c>
      <c r="Q59" s="27">
        <f t="shared" si="4"/>
        <v>95.399061032863855</v>
      </c>
      <c r="R59" s="27">
        <f t="shared" si="2"/>
        <v>93.288590604026851</v>
      </c>
      <c r="T59" s="167" t="s">
        <v>4</v>
      </c>
    </row>
    <row r="60" spans="1:20">
      <c r="A60" s="37" t="s">
        <v>568</v>
      </c>
      <c r="B60" s="359"/>
      <c r="C60" s="116">
        <v>6.6102627999999997E-2</v>
      </c>
      <c r="D60" s="26" t="s">
        <v>366</v>
      </c>
      <c r="E60" s="28">
        <v>11.35</v>
      </c>
      <c r="F60" s="28">
        <v>27.45</v>
      </c>
      <c r="G60" s="28">
        <v>22.79</v>
      </c>
      <c r="H60" s="28">
        <v>10.5</v>
      </c>
      <c r="I60" s="28">
        <v>27.5</v>
      </c>
      <c r="J60" s="29">
        <f t="shared" si="5"/>
        <v>99.656102627999999</v>
      </c>
      <c r="K60" s="26"/>
      <c r="L60" s="26" t="s">
        <v>366</v>
      </c>
      <c r="M60" s="26" t="s">
        <v>366</v>
      </c>
      <c r="N60" s="27">
        <f t="shared" si="6"/>
        <v>94.583333333333329</v>
      </c>
      <c r="O60" s="27">
        <f t="shared" si="1"/>
        <v>80.029154518950435</v>
      </c>
      <c r="P60" s="26" t="s">
        <v>366</v>
      </c>
      <c r="Q60" s="27">
        <f t="shared" si="4"/>
        <v>98.591549295774655</v>
      </c>
      <c r="R60" s="27">
        <f t="shared" si="2"/>
        <v>92.281879194630861</v>
      </c>
    </row>
    <row r="61" spans="1:20">
      <c r="A61" s="37" t="s">
        <v>569</v>
      </c>
      <c r="B61" s="359"/>
      <c r="C61" s="116">
        <v>5.0227903999999997E-2</v>
      </c>
      <c r="D61" s="26" t="s">
        <v>366</v>
      </c>
      <c r="E61" s="28">
        <v>10.36</v>
      </c>
      <c r="F61" s="28">
        <v>28.34</v>
      </c>
      <c r="G61" s="28">
        <v>23.28</v>
      </c>
      <c r="H61" s="28">
        <v>12.19</v>
      </c>
      <c r="I61" s="28">
        <v>27.6</v>
      </c>
      <c r="J61" s="29">
        <f t="shared" si="5"/>
        <v>101.82022790400001</v>
      </c>
      <c r="K61" s="26"/>
      <c r="L61" s="26" t="s">
        <v>366</v>
      </c>
      <c r="M61" s="26" t="s">
        <v>366</v>
      </c>
      <c r="N61" s="27">
        <f t="shared" si="6"/>
        <v>86.333333333333329</v>
      </c>
      <c r="O61" s="27">
        <f t="shared" si="1"/>
        <v>82.623906705539369</v>
      </c>
      <c r="P61" s="26" t="s">
        <v>366</v>
      </c>
      <c r="Q61" s="27">
        <f t="shared" si="4"/>
        <v>114.46009389671362</v>
      </c>
      <c r="R61" s="27">
        <f t="shared" si="2"/>
        <v>92.617449664429529</v>
      </c>
    </row>
    <row r="62" spans="1:20">
      <c r="A62" s="37" t="s">
        <v>570</v>
      </c>
      <c r="B62" s="359"/>
      <c r="C62" s="116">
        <v>5.0886006999999997E-2</v>
      </c>
      <c r="D62" s="26" t="s">
        <v>366</v>
      </c>
      <c r="E62" s="28">
        <v>9.69</v>
      </c>
      <c r="F62" s="28">
        <v>24.7</v>
      </c>
      <c r="G62" s="28">
        <v>19.84</v>
      </c>
      <c r="H62" s="28">
        <v>10.1</v>
      </c>
      <c r="I62" s="28">
        <v>27.6</v>
      </c>
      <c r="J62" s="29">
        <f t="shared" si="5"/>
        <v>91.980886007000009</v>
      </c>
      <c r="K62" s="26"/>
      <c r="L62" s="26" t="s">
        <v>366</v>
      </c>
      <c r="M62" s="26" t="s">
        <v>366</v>
      </c>
      <c r="N62" s="27">
        <f t="shared" si="6"/>
        <v>80.75</v>
      </c>
      <c r="O62" s="27">
        <f t="shared" si="1"/>
        <v>72.011661807580168</v>
      </c>
      <c r="P62" s="26" t="s">
        <v>366</v>
      </c>
      <c r="Q62" s="27">
        <f t="shared" si="4"/>
        <v>94.835680751173697</v>
      </c>
      <c r="R62" s="27">
        <f t="shared" si="2"/>
        <v>92.617449664429529</v>
      </c>
    </row>
    <row r="63" spans="1:20">
      <c r="A63" s="37">
        <v>2010</v>
      </c>
      <c r="B63" s="359"/>
      <c r="C63" s="116">
        <v>4.7531759999999992E-2</v>
      </c>
      <c r="D63" s="26" t="s">
        <v>366</v>
      </c>
      <c r="E63" s="28">
        <v>8.33</v>
      </c>
      <c r="F63" s="28">
        <v>23.85</v>
      </c>
      <c r="G63" s="28">
        <v>17.95</v>
      </c>
      <c r="H63" s="28">
        <v>10.89</v>
      </c>
      <c r="I63" s="28">
        <v>27.6</v>
      </c>
      <c r="J63" s="29">
        <f t="shared" si="5"/>
        <v>88.667531760000003</v>
      </c>
      <c r="K63" s="26"/>
      <c r="L63" s="26" t="s">
        <v>366</v>
      </c>
      <c r="M63" s="26" t="s">
        <v>366</v>
      </c>
      <c r="N63" s="27">
        <f t="shared" si="6"/>
        <v>69.416666666666671</v>
      </c>
      <c r="O63" s="27">
        <f t="shared" si="1"/>
        <v>69.533527696793016</v>
      </c>
      <c r="P63" s="26" t="s">
        <v>366</v>
      </c>
      <c r="Q63" s="27">
        <f t="shared" si="4"/>
        <v>102.25352112676056</v>
      </c>
      <c r="R63" s="27">
        <f t="shared" si="2"/>
        <v>92.617449664429529</v>
      </c>
    </row>
    <row r="64" spans="1:20">
      <c r="A64" s="37" t="s">
        <v>571</v>
      </c>
      <c r="B64" s="359"/>
      <c r="C64" s="116">
        <v>4.5161970000000003E-2</v>
      </c>
      <c r="D64" s="26" t="s">
        <v>366</v>
      </c>
      <c r="E64" s="113">
        <v>9.8699999999999992</v>
      </c>
      <c r="F64" s="28">
        <v>22.61</v>
      </c>
      <c r="G64" s="28">
        <v>16.329999999999998</v>
      </c>
      <c r="H64" s="28">
        <v>10.7</v>
      </c>
      <c r="I64" s="28">
        <v>27.8</v>
      </c>
      <c r="J64" s="29">
        <f t="shared" si="5"/>
        <v>87.355161969999997</v>
      </c>
      <c r="K64" s="26"/>
      <c r="L64" s="26" t="s">
        <v>366</v>
      </c>
      <c r="M64" s="26" t="s">
        <v>366</v>
      </c>
      <c r="N64" s="27">
        <f t="shared" si="6"/>
        <v>82.249999999999986</v>
      </c>
      <c r="O64" s="27">
        <f t="shared" si="1"/>
        <v>65.91836734693878</v>
      </c>
      <c r="P64" s="26" t="s">
        <v>366</v>
      </c>
      <c r="Q64" s="27">
        <f t="shared" si="4"/>
        <v>100.46948356807511</v>
      </c>
      <c r="R64" s="27">
        <f>I64/I$38*100</f>
        <v>93.288590604026851</v>
      </c>
    </row>
    <row r="65" spans="1:21">
      <c r="A65" s="37" t="s">
        <v>572</v>
      </c>
      <c r="B65" s="359"/>
      <c r="C65" s="116">
        <v>5.2200419999999997E-2</v>
      </c>
      <c r="D65" s="26" t="s">
        <v>366</v>
      </c>
      <c r="E65" s="41">
        <v>8.43</v>
      </c>
      <c r="F65" s="28">
        <v>11.3</v>
      </c>
      <c r="G65" s="28">
        <v>12.54</v>
      </c>
      <c r="H65" s="28">
        <v>10.79</v>
      </c>
      <c r="I65" s="28">
        <v>28.2</v>
      </c>
      <c r="J65" s="29">
        <f t="shared" si="5"/>
        <v>71.312200419999996</v>
      </c>
      <c r="K65" s="26"/>
      <c r="L65" s="26" t="s">
        <v>366</v>
      </c>
      <c r="M65" s="26" t="s">
        <v>366</v>
      </c>
      <c r="N65" s="27">
        <f t="shared" si="6"/>
        <v>70.25</v>
      </c>
      <c r="O65" s="27">
        <f t="shared" si="1"/>
        <v>32.94460641399418</v>
      </c>
      <c r="P65" s="26" t="s">
        <v>366</v>
      </c>
      <c r="Q65" s="27">
        <f t="shared" si="4"/>
        <v>101.31455399061031</v>
      </c>
      <c r="R65" s="369">
        <f>I65/I$38*100</f>
        <v>94.630872483221466</v>
      </c>
    </row>
    <row r="66" spans="1:21">
      <c r="A66" s="37" t="s">
        <v>573</v>
      </c>
      <c r="B66" s="359"/>
      <c r="C66" s="116">
        <v>5.4224873E-2</v>
      </c>
      <c r="D66" s="26" t="s">
        <v>366</v>
      </c>
      <c r="E66" s="26" t="s">
        <v>366</v>
      </c>
      <c r="F66" s="28">
        <v>16.600000000000001</v>
      </c>
      <c r="G66" s="28">
        <v>11.39</v>
      </c>
      <c r="H66" s="28">
        <v>10.69</v>
      </c>
      <c r="I66" s="26" t="s">
        <v>366</v>
      </c>
      <c r="J66" s="26" t="s">
        <v>366</v>
      </c>
      <c r="K66" s="26"/>
      <c r="L66" s="26" t="s">
        <v>366</v>
      </c>
      <c r="M66" s="26" t="s">
        <v>366</v>
      </c>
      <c r="N66" s="26" t="s">
        <v>366</v>
      </c>
      <c r="O66" s="27">
        <f>F66/F$38*100</f>
        <v>48.396501457725954</v>
      </c>
      <c r="P66" s="26" t="s">
        <v>366</v>
      </c>
      <c r="Q66" s="27">
        <f t="shared" si="4"/>
        <v>100.37558685446008</v>
      </c>
      <c r="R66" s="26" t="s">
        <v>366</v>
      </c>
    </row>
    <row r="67" spans="1:21">
      <c r="A67" s="37" t="s">
        <v>574</v>
      </c>
      <c r="B67" s="359"/>
      <c r="C67" s="116">
        <v>5.9878000000000001E-2</v>
      </c>
      <c r="D67" s="26" t="s">
        <v>366</v>
      </c>
      <c r="E67" s="26" t="s">
        <v>366</v>
      </c>
      <c r="F67" s="28">
        <v>17.100000000000001</v>
      </c>
      <c r="G67" s="28">
        <v>11.81</v>
      </c>
      <c r="H67" s="28">
        <v>9.41</v>
      </c>
      <c r="I67" s="26" t="s">
        <v>366</v>
      </c>
      <c r="J67" s="26" t="s">
        <v>366</v>
      </c>
      <c r="K67" s="170"/>
      <c r="L67" s="26" t="s">
        <v>366</v>
      </c>
      <c r="M67" s="26" t="s">
        <v>366</v>
      </c>
      <c r="N67" s="26" t="s">
        <v>366</v>
      </c>
      <c r="O67" s="27">
        <f>F67/F$38*100</f>
        <v>49.854227405247819</v>
      </c>
      <c r="P67" s="26" t="s">
        <v>366</v>
      </c>
      <c r="Q67" s="27">
        <f t="shared" si="4"/>
        <v>88.356807511737088</v>
      </c>
      <c r="R67" s="26" t="s">
        <v>366</v>
      </c>
    </row>
    <row r="68" spans="1:21">
      <c r="A68" s="37" t="s">
        <v>575</v>
      </c>
      <c r="B68" s="359"/>
      <c r="C68" s="116">
        <v>5.6440754000000003E-2</v>
      </c>
      <c r="D68" s="26" t="s">
        <v>366</v>
      </c>
      <c r="E68" s="26" t="s">
        <v>366</v>
      </c>
      <c r="F68" s="26" t="s">
        <v>366</v>
      </c>
      <c r="G68" s="28">
        <v>14.195369558767768</v>
      </c>
      <c r="H68" s="28">
        <v>10.270679104623694</v>
      </c>
      <c r="I68" s="26" t="s">
        <v>366</v>
      </c>
      <c r="J68" s="26" t="s">
        <v>366</v>
      </c>
      <c r="K68" s="170"/>
      <c r="L68" s="26" t="s">
        <v>366</v>
      </c>
      <c r="M68" s="26" t="s">
        <v>366</v>
      </c>
      <c r="N68" s="26" t="s">
        <v>366</v>
      </c>
      <c r="O68" s="26" t="s">
        <v>366</v>
      </c>
      <c r="P68" s="26" t="s">
        <v>366</v>
      </c>
      <c r="Q68" s="27">
        <f t="shared" si="4"/>
        <v>96.438301451865669</v>
      </c>
      <c r="R68" s="26" t="s">
        <v>366</v>
      </c>
    </row>
    <row r="69" spans="1:21">
      <c r="A69" s="37" t="s">
        <v>576</v>
      </c>
      <c r="B69" s="359"/>
      <c r="C69" s="116">
        <v>5.5880267999999997E-2</v>
      </c>
      <c r="D69" s="26" t="s">
        <v>366</v>
      </c>
      <c r="E69" s="26" t="s">
        <v>366</v>
      </c>
      <c r="F69" s="26" t="s">
        <v>366</v>
      </c>
      <c r="G69" s="26" t="s">
        <v>366</v>
      </c>
      <c r="H69" s="26" t="s">
        <v>366</v>
      </c>
      <c r="I69" s="26" t="s">
        <v>366</v>
      </c>
      <c r="J69" s="26" t="s">
        <v>366</v>
      </c>
      <c r="K69" s="170"/>
      <c r="L69" s="26" t="s">
        <v>366</v>
      </c>
      <c r="M69" s="26" t="s">
        <v>366</v>
      </c>
      <c r="N69" s="26" t="s">
        <v>366</v>
      </c>
      <c r="O69" s="26" t="s">
        <v>366</v>
      </c>
      <c r="P69" s="26" t="s">
        <v>366</v>
      </c>
      <c r="Q69" s="26" t="s">
        <v>366</v>
      </c>
      <c r="R69" s="26" t="s">
        <v>366</v>
      </c>
    </row>
    <row r="70" spans="1:21">
      <c r="A70" s="37">
        <v>2017</v>
      </c>
      <c r="B70" s="359"/>
      <c r="C70" s="116">
        <v>6.0262562999999998E-2</v>
      </c>
      <c r="D70" s="26" t="s">
        <v>366</v>
      </c>
      <c r="E70" s="26" t="s">
        <v>366</v>
      </c>
      <c r="F70" s="26" t="s">
        <v>366</v>
      </c>
      <c r="G70" s="26" t="s">
        <v>366</v>
      </c>
      <c r="H70" s="26" t="s">
        <v>366</v>
      </c>
      <c r="I70" s="26" t="s">
        <v>366</v>
      </c>
      <c r="J70" s="26" t="s">
        <v>366</v>
      </c>
      <c r="K70" s="26"/>
      <c r="L70" s="26" t="s">
        <v>366</v>
      </c>
      <c r="M70" s="26" t="s">
        <v>366</v>
      </c>
      <c r="N70" s="26" t="s">
        <v>366</v>
      </c>
      <c r="O70" s="26" t="s">
        <v>366</v>
      </c>
      <c r="P70" s="26" t="s">
        <v>366</v>
      </c>
      <c r="Q70" s="26" t="s">
        <v>366</v>
      </c>
      <c r="R70" s="26" t="s">
        <v>366</v>
      </c>
    </row>
    <row r="71" spans="1:21">
      <c r="A71" s="37">
        <v>2018</v>
      </c>
      <c r="B71" s="359"/>
      <c r="C71" s="185">
        <v>6.2307812999999997E-2</v>
      </c>
      <c r="D71" s="26" t="s">
        <v>366</v>
      </c>
      <c r="E71" s="113">
        <v>4.4475710924999996</v>
      </c>
      <c r="F71" s="26" t="s">
        <v>366</v>
      </c>
      <c r="G71" s="26" t="s">
        <v>366</v>
      </c>
      <c r="H71" s="26" t="s">
        <v>366</v>
      </c>
      <c r="I71" s="26" t="s">
        <v>366</v>
      </c>
      <c r="J71" s="26" t="s">
        <v>366</v>
      </c>
      <c r="K71" s="26"/>
      <c r="L71" s="26" t="s">
        <v>366</v>
      </c>
      <c r="M71" s="26" t="s">
        <v>366</v>
      </c>
      <c r="N71" s="26" t="s">
        <v>366</v>
      </c>
      <c r="O71" s="26" t="s">
        <v>366</v>
      </c>
      <c r="P71" s="26" t="s">
        <v>366</v>
      </c>
      <c r="Q71" s="26" t="s">
        <v>366</v>
      </c>
      <c r="R71" s="26" t="s">
        <v>366</v>
      </c>
    </row>
    <row r="72" spans="1:21">
      <c r="A72" s="37">
        <v>2019</v>
      </c>
      <c r="B72" s="359"/>
      <c r="C72" s="185">
        <v>5.8914362999999997E-2</v>
      </c>
      <c r="D72" s="26" t="s">
        <v>366</v>
      </c>
      <c r="E72" s="113">
        <v>4.2810627175000002</v>
      </c>
      <c r="F72" s="26" t="s">
        <v>366</v>
      </c>
      <c r="G72" s="26" t="s">
        <v>366</v>
      </c>
      <c r="H72" s="26" t="s">
        <v>366</v>
      </c>
      <c r="I72" s="26" t="s">
        <v>366</v>
      </c>
      <c r="J72" s="26" t="s">
        <v>366</v>
      </c>
      <c r="K72" s="26"/>
      <c r="L72" s="26" t="s">
        <v>366</v>
      </c>
      <c r="M72" s="26" t="s">
        <v>366</v>
      </c>
      <c r="N72" s="26" t="s">
        <v>366</v>
      </c>
      <c r="O72" s="26" t="s">
        <v>366</v>
      </c>
      <c r="P72" s="26" t="s">
        <v>366</v>
      </c>
      <c r="Q72" s="26" t="s">
        <v>366</v>
      </c>
      <c r="R72" s="26" t="s">
        <v>366</v>
      </c>
    </row>
    <row r="73" spans="1:21">
      <c r="A73" s="2" t="s">
        <v>553</v>
      </c>
      <c r="B73" s="359"/>
      <c r="C73" s="185">
        <v>4.9013454999999997E-2</v>
      </c>
      <c r="D73" s="26" t="s">
        <v>366</v>
      </c>
      <c r="E73" s="113">
        <v>3.7735987999999998</v>
      </c>
      <c r="F73" s="26" t="s">
        <v>366</v>
      </c>
      <c r="G73" s="26" t="s">
        <v>366</v>
      </c>
      <c r="H73" s="26" t="s">
        <v>366</v>
      </c>
      <c r="I73" s="26" t="s">
        <v>366</v>
      </c>
      <c r="J73" s="26" t="s">
        <v>366</v>
      </c>
      <c r="K73" s="26"/>
      <c r="L73" s="26" t="s">
        <v>366</v>
      </c>
      <c r="M73" s="26" t="s">
        <v>366</v>
      </c>
      <c r="N73" s="26" t="s">
        <v>366</v>
      </c>
      <c r="O73" s="26" t="s">
        <v>366</v>
      </c>
      <c r="P73" s="26" t="s">
        <v>366</v>
      </c>
      <c r="Q73" s="26" t="s">
        <v>366</v>
      </c>
      <c r="R73" s="26" t="s">
        <v>366</v>
      </c>
    </row>
    <row r="74" spans="1:21" s="12" customFormat="1" ht="15" customHeight="1">
      <c r="A74" s="2" t="s">
        <v>666</v>
      </c>
      <c r="C74" s="185">
        <v>5.5343310999999999E-2</v>
      </c>
      <c r="D74" s="26" t="s">
        <v>366</v>
      </c>
      <c r="E74" s="113">
        <v>4.2286601599999996</v>
      </c>
      <c r="F74" s="26" t="s">
        <v>366</v>
      </c>
      <c r="G74" s="26" t="s">
        <v>366</v>
      </c>
      <c r="H74" s="26" t="s">
        <v>366</v>
      </c>
      <c r="I74" s="26" t="s">
        <v>366</v>
      </c>
      <c r="J74" s="26" t="s">
        <v>366</v>
      </c>
      <c r="K74" s="26"/>
      <c r="L74" s="26" t="s">
        <v>366</v>
      </c>
      <c r="M74" s="26" t="s">
        <v>366</v>
      </c>
      <c r="N74" s="26" t="s">
        <v>366</v>
      </c>
      <c r="O74" s="26" t="s">
        <v>366</v>
      </c>
      <c r="P74" s="26" t="s">
        <v>366</v>
      </c>
      <c r="Q74" s="26" t="s">
        <v>366</v>
      </c>
      <c r="R74" s="26" t="s">
        <v>366</v>
      </c>
    </row>
    <row r="75" spans="1:21" s="12" customFormat="1" ht="15" customHeight="1" thickBot="1">
      <c r="A75" s="255" t="s">
        <v>673</v>
      </c>
      <c r="B75" s="261"/>
      <c r="C75" s="266">
        <v>5.0105503000000003E-2</v>
      </c>
      <c r="D75" s="278">
        <v>155.1</v>
      </c>
      <c r="E75" s="264">
        <v>4.0255500099999999</v>
      </c>
      <c r="F75" s="182" t="s">
        <v>366</v>
      </c>
      <c r="G75" s="182" t="s">
        <v>366</v>
      </c>
      <c r="H75" s="182" t="s">
        <v>366</v>
      </c>
      <c r="I75" s="182" t="s">
        <v>366</v>
      </c>
      <c r="J75" s="182" t="s">
        <v>366</v>
      </c>
      <c r="K75" s="182"/>
      <c r="L75" s="182" t="s">
        <v>366</v>
      </c>
      <c r="M75" s="182" t="s">
        <v>366</v>
      </c>
      <c r="N75" s="182" t="s">
        <v>366</v>
      </c>
      <c r="O75" s="182" t="s">
        <v>366</v>
      </c>
      <c r="P75" s="182" t="s">
        <v>366</v>
      </c>
      <c r="Q75" s="182" t="s">
        <v>366</v>
      </c>
      <c r="R75" s="182" t="s">
        <v>366</v>
      </c>
    </row>
    <row r="76" spans="1:21" s="12" customFormat="1" ht="12.75" customHeight="1">
      <c r="A76" s="2"/>
    </row>
    <row r="77" spans="1:21" s="12" customFormat="1" ht="12.75" customHeight="1">
      <c r="A77" s="117"/>
      <c r="B77" s="117"/>
      <c r="C77" s="117"/>
      <c r="D77" s="117"/>
      <c r="E77" s="117"/>
      <c r="F77" s="117"/>
      <c r="G77" s="117"/>
      <c r="H77" s="117"/>
      <c r="I77" s="117"/>
      <c r="J77" s="117"/>
      <c r="K77" s="117"/>
      <c r="L77" s="117"/>
      <c r="M77" s="117"/>
      <c r="N77" s="117"/>
      <c r="O77" s="117"/>
      <c r="P77" s="117"/>
      <c r="T77" s="113"/>
    </row>
    <row r="78" spans="1:21" s="12" customFormat="1" ht="14.25" customHeight="1">
      <c r="U78" s="113"/>
    </row>
    <row r="79" spans="1:21" s="12" customFormat="1" ht="12.5"/>
    <row r="80" spans="1:21" s="12" customFormat="1" ht="12.5">
      <c r="A80" s="109"/>
    </row>
    <row r="81" spans="1:7" ht="12.75" customHeight="1">
      <c r="A81" s="109"/>
    </row>
    <row r="82" spans="1:7" ht="13.5" customHeight="1">
      <c r="A82" s="109"/>
    </row>
    <row r="83" spans="1:7">
      <c r="A83" s="12"/>
      <c r="B83" s="12"/>
      <c r="C83" s="12"/>
      <c r="D83" s="12"/>
      <c r="E83" s="12"/>
      <c r="F83" s="12"/>
      <c r="G83" s="12"/>
    </row>
    <row r="84" spans="1:7">
      <c r="A84" s="12"/>
      <c r="B84" s="12"/>
      <c r="C84" s="12"/>
      <c r="D84" s="12"/>
      <c r="E84" s="12"/>
      <c r="F84" s="12"/>
      <c r="G84" s="12"/>
    </row>
    <row r="85" spans="1:7">
      <c r="A85" s="12" t="s">
        <v>551</v>
      </c>
      <c r="B85" s="12"/>
      <c r="C85" s="12"/>
      <c r="D85" s="12"/>
      <c r="E85" s="12"/>
      <c r="F85" s="12"/>
      <c r="G85" s="12"/>
    </row>
  </sheetData>
  <phoneticPr fontId="6" type="noConversion"/>
  <pageMargins left="0.74803149606299213" right="0.74803149606299213" top="0.78740157480314965" bottom="0.79" header="0.51181102362204722" footer="0.51181102362204722"/>
  <pageSetup paperSize="9" scale="54"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77"/>
  <sheetViews>
    <sheetView topLeftCell="A4" zoomScale="75" zoomScaleNormal="75" workbookViewId="0">
      <pane ySplit="9" topLeftCell="A13" activePane="bottomLeft" state="frozen"/>
      <selection activeCell="AC40" sqref="AC40"/>
      <selection pane="bottomLeft" activeCell="AC40" sqref="AC40"/>
    </sheetView>
  </sheetViews>
  <sheetFormatPr defaultColWidth="11.453125" defaultRowHeight="15.5"/>
  <cols>
    <col min="1" max="1" width="16.26953125" style="300" customWidth="1"/>
    <col min="2" max="5" width="20.7265625" style="300" customWidth="1"/>
    <col min="6" max="6" width="29.26953125" style="300" customWidth="1"/>
    <col min="7" max="7" width="13.26953125" style="300" customWidth="1"/>
    <col min="8" max="12" width="8.7265625" style="300" hidden="1" customWidth="1"/>
    <col min="13" max="13" width="31.54296875" style="300" customWidth="1"/>
    <col min="14" max="14" width="13.26953125" style="300" customWidth="1"/>
    <col min="15" max="16384" width="11.453125" style="300"/>
  </cols>
  <sheetData>
    <row r="1" spans="1:12" ht="18" hidden="1">
      <c r="A1" s="22" t="s">
        <v>124</v>
      </c>
    </row>
    <row r="2" spans="1:12" ht="18" hidden="1">
      <c r="A2" s="22"/>
      <c r="E2" s="54"/>
    </row>
    <row r="3" spans="1:12" ht="18" hidden="1">
      <c r="A3" s="22"/>
    </row>
    <row r="4" spans="1:12" ht="20">
      <c r="A4" s="35" t="s">
        <v>592</v>
      </c>
      <c r="F4" s="161" t="s">
        <v>280</v>
      </c>
    </row>
    <row r="5" spans="1:12" ht="17.5">
      <c r="A5" s="46"/>
    </row>
    <row r="6" spans="1:12" ht="17.5">
      <c r="A6" s="46"/>
      <c r="B6" s="18" t="s">
        <v>347</v>
      </c>
      <c r="C6" s="47"/>
      <c r="D6" s="47"/>
    </row>
    <row r="7" spans="1:12" ht="17.5">
      <c r="A7" s="46"/>
    </row>
    <row r="8" spans="1:12" ht="16" thickBot="1">
      <c r="H8" s="358"/>
      <c r="I8" s="358"/>
      <c r="J8" s="358"/>
      <c r="K8" s="358"/>
      <c r="L8" s="358"/>
    </row>
    <row r="9" spans="1:12">
      <c r="A9" s="173" t="s">
        <v>593</v>
      </c>
      <c r="B9" s="128" t="s">
        <v>665</v>
      </c>
      <c r="C9" s="128" t="s">
        <v>595</v>
      </c>
      <c r="D9" s="128" t="s">
        <v>125</v>
      </c>
      <c r="E9" s="128" t="s">
        <v>114</v>
      </c>
      <c r="F9" s="128" t="s">
        <v>594</v>
      </c>
      <c r="G9" s="304"/>
      <c r="H9" s="175" t="s">
        <v>87</v>
      </c>
      <c r="I9" s="175" t="s">
        <v>80</v>
      </c>
      <c r="J9" s="175" t="s">
        <v>113</v>
      </c>
      <c r="K9" s="175" t="s">
        <v>114</v>
      </c>
      <c r="L9" s="174" t="s">
        <v>126</v>
      </c>
    </row>
    <row r="10" spans="1:12">
      <c r="A10" s="359"/>
      <c r="B10" s="174"/>
      <c r="C10" s="174"/>
      <c r="D10" s="175" t="s">
        <v>127</v>
      </c>
      <c r="E10" s="175" t="s">
        <v>128</v>
      </c>
      <c r="F10" s="174"/>
      <c r="G10" s="304"/>
      <c r="H10" s="174"/>
      <c r="I10" s="174"/>
      <c r="J10" s="175" t="s">
        <v>116</v>
      </c>
      <c r="K10" s="175" t="s">
        <v>117</v>
      </c>
      <c r="L10" s="174"/>
    </row>
    <row r="11" spans="1:12">
      <c r="A11" s="359"/>
      <c r="B11" s="48" t="s">
        <v>120</v>
      </c>
      <c r="C11" s="48" t="s">
        <v>120</v>
      </c>
      <c r="D11" s="48" t="s">
        <v>120</v>
      </c>
      <c r="E11" s="48" t="s">
        <v>120</v>
      </c>
      <c r="F11" s="48" t="s">
        <v>121</v>
      </c>
      <c r="G11" s="304"/>
      <c r="H11" s="48" t="s">
        <v>120</v>
      </c>
      <c r="I11" s="48" t="s">
        <v>120</v>
      </c>
      <c r="J11" s="48" t="s">
        <v>120</v>
      </c>
      <c r="K11" s="48" t="s">
        <v>120</v>
      </c>
      <c r="L11" s="48" t="s">
        <v>121</v>
      </c>
    </row>
    <row r="12" spans="1:12" ht="16" thickBot="1">
      <c r="A12" s="360"/>
      <c r="B12" s="50" t="s">
        <v>95</v>
      </c>
      <c r="C12" s="50" t="s">
        <v>95</v>
      </c>
      <c r="D12" s="50" t="s">
        <v>95</v>
      </c>
      <c r="E12" s="50" t="s">
        <v>95</v>
      </c>
      <c r="F12" s="50" t="s">
        <v>122</v>
      </c>
      <c r="G12" s="304"/>
      <c r="H12" s="55" t="s">
        <v>95</v>
      </c>
      <c r="I12" s="55" t="s">
        <v>95</v>
      </c>
      <c r="J12" s="55" t="s">
        <v>95</v>
      </c>
      <c r="K12" s="55" t="s">
        <v>95</v>
      </c>
      <c r="L12" s="55" t="s">
        <v>122</v>
      </c>
    </row>
    <row r="13" spans="1:12">
      <c r="A13" s="359"/>
      <c r="B13" s="304"/>
      <c r="C13" s="304"/>
      <c r="D13" s="304"/>
      <c r="E13" s="304"/>
      <c r="F13" s="304"/>
      <c r="G13" s="304"/>
      <c r="H13" s="304"/>
      <c r="I13" s="304"/>
      <c r="J13" s="304"/>
      <c r="K13" s="304"/>
      <c r="L13" s="304"/>
    </row>
    <row r="14" spans="1:12">
      <c r="B14" s="304"/>
      <c r="C14" s="304"/>
      <c r="D14" s="304"/>
      <c r="E14" s="304"/>
      <c r="F14" s="6" t="s">
        <v>129</v>
      </c>
      <c r="G14" s="304"/>
      <c r="H14" s="304"/>
      <c r="I14" s="304"/>
      <c r="J14" s="304"/>
      <c r="K14" s="6"/>
      <c r="L14" s="6" t="s">
        <v>123</v>
      </c>
    </row>
    <row r="15" spans="1:12">
      <c r="A15" s="37">
        <v>1960</v>
      </c>
      <c r="B15" s="26" t="s">
        <v>366</v>
      </c>
      <c r="C15" s="26" t="s">
        <v>366</v>
      </c>
      <c r="D15" s="26" t="s">
        <v>366</v>
      </c>
      <c r="E15" s="26" t="s">
        <v>366</v>
      </c>
      <c r="F15" s="26" t="s">
        <v>366</v>
      </c>
      <c r="G15" s="304"/>
      <c r="H15" s="304" t="s">
        <v>4</v>
      </c>
      <c r="I15" s="27"/>
      <c r="J15" s="304"/>
      <c r="K15" s="304" t="s">
        <v>4</v>
      </c>
      <c r="L15" s="304" t="s">
        <v>4</v>
      </c>
    </row>
    <row r="16" spans="1:12">
      <c r="A16" s="37">
        <v>1961</v>
      </c>
      <c r="B16" s="26" t="s">
        <v>366</v>
      </c>
      <c r="C16" s="26" t="s">
        <v>366</v>
      </c>
      <c r="D16" s="26" t="s">
        <v>366</v>
      </c>
      <c r="E16" s="26" t="s">
        <v>366</v>
      </c>
      <c r="F16" s="26" t="s">
        <v>366</v>
      </c>
      <c r="G16" s="304"/>
      <c r="H16" s="304" t="s">
        <v>4</v>
      </c>
      <c r="I16" s="27"/>
      <c r="J16" s="304"/>
      <c r="K16" s="304" t="s">
        <v>4</v>
      </c>
      <c r="L16" s="304" t="s">
        <v>4</v>
      </c>
    </row>
    <row r="17" spans="1:12">
      <c r="A17" s="37">
        <v>1962</v>
      </c>
      <c r="B17" s="26" t="s">
        <v>366</v>
      </c>
      <c r="C17" s="26" t="s">
        <v>366</v>
      </c>
      <c r="D17" s="26" t="s">
        <v>366</v>
      </c>
      <c r="E17" s="26" t="s">
        <v>366</v>
      </c>
      <c r="F17" s="26" t="s">
        <v>366</v>
      </c>
      <c r="G17" s="304"/>
      <c r="H17" s="304" t="s">
        <v>4</v>
      </c>
      <c r="I17" s="27"/>
      <c r="J17" s="304"/>
      <c r="K17" s="304" t="s">
        <v>4</v>
      </c>
      <c r="L17" s="304" t="s">
        <v>4</v>
      </c>
    </row>
    <row r="18" spans="1:12">
      <c r="A18" s="37">
        <v>1963</v>
      </c>
      <c r="B18" s="26" t="s">
        <v>366</v>
      </c>
      <c r="C18" s="26" t="s">
        <v>366</v>
      </c>
      <c r="D18" s="26" t="s">
        <v>366</v>
      </c>
      <c r="E18" s="26" t="s">
        <v>366</v>
      </c>
      <c r="F18" s="26" t="s">
        <v>366</v>
      </c>
      <c r="G18" s="304"/>
      <c r="H18" s="304" t="s">
        <v>4</v>
      </c>
      <c r="I18" s="27"/>
      <c r="J18" s="304"/>
      <c r="K18" s="304" t="s">
        <v>4</v>
      </c>
      <c r="L18" s="304" t="s">
        <v>4</v>
      </c>
    </row>
    <row r="19" spans="1:12">
      <c r="A19" s="37">
        <v>1964</v>
      </c>
      <c r="B19" s="26" t="s">
        <v>366</v>
      </c>
      <c r="C19" s="26" t="s">
        <v>366</v>
      </c>
      <c r="D19" s="26" t="s">
        <v>366</v>
      </c>
      <c r="E19" s="26" t="s">
        <v>366</v>
      </c>
      <c r="F19" s="26" t="s">
        <v>366</v>
      </c>
      <c r="G19" s="304"/>
      <c r="H19" s="304" t="s">
        <v>4</v>
      </c>
      <c r="I19" s="27"/>
      <c r="J19" s="304"/>
      <c r="K19" s="304" t="s">
        <v>4</v>
      </c>
      <c r="L19" s="304" t="s">
        <v>4</v>
      </c>
    </row>
    <row r="20" spans="1:12">
      <c r="A20" s="37">
        <v>1965</v>
      </c>
      <c r="B20" s="26" t="s">
        <v>366</v>
      </c>
      <c r="C20" s="26" t="s">
        <v>366</v>
      </c>
      <c r="D20" s="26" t="s">
        <v>366</v>
      </c>
      <c r="E20" s="26" t="s">
        <v>366</v>
      </c>
      <c r="F20" s="26" t="s">
        <v>366</v>
      </c>
      <c r="G20" s="304"/>
      <c r="H20" s="304" t="s">
        <v>4</v>
      </c>
      <c r="I20" s="27"/>
      <c r="J20" s="304"/>
      <c r="K20" s="304" t="s">
        <v>4</v>
      </c>
      <c r="L20" s="304" t="s">
        <v>4</v>
      </c>
    </row>
    <row r="21" spans="1:12">
      <c r="A21" s="37">
        <v>1966</v>
      </c>
      <c r="B21" s="26" t="s">
        <v>366</v>
      </c>
      <c r="C21" s="26" t="s">
        <v>366</v>
      </c>
      <c r="D21" s="26" t="s">
        <v>366</v>
      </c>
      <c r="E21" s="26" t="s">
        <v>366</v>
      </c>
      <c r="F21" s="26" t="s">
        <v>366</v>
      </c>
      <c r="G21" s="304"/>
      <c r="H21" s="304" t="s">
        <v>4</v>
      </c>
      <c r="I21" s="27"/>
      <c r="J21" s="304"/>
      <c r="K21" s="304" t="s">
        <v>4</v>
      </c>
      <c r="L21" s="304" t="s">
        <v>4</v>
      </c>
    </row>
    <row r="22" spans="1:12">
      <c r="A22" s="37">
        <v>1967</v>
      </c>
      <c r="B22" s="26" t="s">
        <v>366</v>
      </c>
      <c r="C22" s="26" t="s">
        <v>366</v>
      </c>
      <c r="D22" s="26" t="s">
        <v>366</v>
      </c>
      <c r="E22" s="26" t="s">
        <v>366</v>
      </c>
      <c r="F22" s="26" t="s">
        <v>366</v>
      </c>
      <c r="G22" s="304"/>
      <c r="H22" s="304" t="s">
        <v>4</v>
      </c>
      <c r="I22" s="27"/>
      <c r="J22" s="304"/>
      <c r="K22" s="304" t="s">
        <v>4</v>
      </c>
      <c r="L22" s="304" t="s">
        <v>4</v>
      </c>
    </row>
    <row r="23" spans="1:12">
      <c r="A23" s="53" t="s">
        <v>130</v>
      </c>
      <c r="B23" s="26" t="s">
        <v>366</v>
      </c>
      <c r="C23" s="26" t="s">
        <v>366</v>
      </c>
      <c r="D23" s="26" t="s">
        <v>366</v>
      </c>
      <c r="E23" s="26" t="s">
        <v>366</v>
      </c>
      <c r="F23" s="26" t="s">
        <v>366</v>
      </c>
      <c r="G23" s="304"/>
      <c r="H23" s="304" t="s">
        <v>4</v>
      </c>
      <c r="I23" s="27"/>
      <c r="J23" s="304"/>
      <c r="K23" s="304" t="s">
        <v>4</v>
      </c>
      <c r="L23" s="304" t="s">
        <v>4</v>
      </c>
    </row>
    <row r="24" spans="1:12">
      <c r="A24" s="37">
        <v>1969</v>
      </c>
      <c r="B24" s="26" t="s">
        <v>366</v>
      </c>
      <c r="C24" s="26" t="s">
        <v>366</v>
      </c>
      <c r="D24" s="26" t="s">
        <v>366</v>
      </c>
      <c r="E24" s="26" t="s">
        <v>366</v>
      </c>
      <c r="F24" s="26" t="s">
        <v>366</v>
      </c>
      <c r="G24" s="304"/>
      <c r="H24" s="304" t="s">
        <v>4</v>
      </c>
      <c r="I24" s="27"/>
      <c r="J24" s="304"/>
      <c r="K24" s="304" t="s">
        <v>4</v>
      </c>
      <c r="L24" s="304" t="s">
        <v>4</v>
      </c>
    </row>
    <row r="25" spans="1:12">
      <c r="A25" s="37">
        <v>1970</v>
      </c>
      <c r="B25" s="26" t="s">
        <v>366</v>
      </c>
      <c r="C25" s="26" t="s">
        <v>366</v>
      </c>
      <c r="D25" s="26" t="s">
        <v>366</v>
      </c>
      <c r="E25" s="26" t="s">
        <v>366</v>
      </c>
      <c r="F25" s="26" t="s">
        <v>366</v>
      </c>
      <c r="G25" s="304"/>
      <c r="H25" s="304" t="s">
        <v>4</v>
      </c>
      <c r="I25" s="27"/>
      <c r="J25" s="304"/>
      <c r="K25" s="304" t="s">
        <v>4</v>
      </c>
      <c r="L25" s="304" t="s">
        <v>4</v>
      </c>
    </row>
    <row r="26" spans="1:12">
      <c r="A26" s="37">
        <v>1971</v>
      </c>
      <c r="B26" s="26" t="s">
        <v>366</v>
      </c>
      <c r="C26" s="26" t="s">
        <v>366</v>
      </c>
      <c r="D26" s="26" t="s">
        <v>366</v>
      </c>
      <c r="E26" s="26" t="s">
        <v>366</v>
      </c>
      <c r="F26" s="26" t="s">
        <v>366</v>
      </c>
      <c r="G26" s="304"/>
      <c r="H26" s="304" t="s">
        <v>4</v>
      </c>
      <c r="I26" s="27"/>
      <c r="J26" s="304"/>
      <c r="K26" s="304" t="s">
        <v>4</v>
      </c>
      <c r="L26" s="304" t="s">
        <v>4</v>
      </c>
    </row>
    <row r="27" spans="1:12">
      <c r="A27" s="37">
        <v>1972</v>
      </c>
      <c r="B27" s="26" t="s">
        <v>366</v>
      </c>
      <c r="C27" s="26" t="s">
        <v>366</v>
      </c>
      <c r="D27" s="26" t="s">
        <v>366</v>
      </c>
      <c r="E27" s="26" t="s">
        <v>366</v>
      </c>
      <c r="F27" s="26" t="s">
        <v>366</v>
      </c>
      <c r="G27" s="304"/>
      <c r="H27" s="304" t="s">
        <v>4</v>
      </c>
      <c r="I27" s="27"/>
      <c r="J27" s="304"/>
      <c r="K27" s="304" t="s">
        <v>4</v>
      </c>
      <c r="L27" s="304" t="s">
        <v>4</v>
      </c>
    </row>
    <row r="28" spans="1:12">
      <c r="A28" s="37">
        <v>1973</v>
      </c>
      <c r="B28" s="26" t="s">
        <v>366</v>
      </c>
      <c r="C28" s="26" t="s">
        <v>366</v>
      </c>
      <c r="D28" s="26" t="s">
        <v>366</v>
      </c>
      <c r="E28" s="26" t="s">
        <v>366</v>
      </c>
      <c r="F28" s="26" t="s">
        <v>366</v>
      </c>
      <c r="G28" s="304"/>
      <c r="H28" s="304" t="s">
        <v>4</v>
      </c>
      <c r="I28" s="27"/>
      <c r="J28" s="27"/>
      <c r="K28" s="304" t="s">
        <v>4</v>
      </c>
      <c r="L28" s="27" t="e">
        <f t="shared" ref="L28:L55" si="0">F28/F$40*100</f>
        <v>#VALUE!</v>
      </c>
    </row>
    <row r="29" spans="1:12">
      <c r="A29" s="37">
        <v>1974</v>
      </c>
      <c r="B29" s="26" t="s">
        <v>366</v>
      </c>
      <c r="C29" s="26" t="s">
        <v>366</v>
      </c>
      <c r="D29" s="26" t="s">
        <v>366</v>
      </c>
      <c r="E29" s="26" t="s">
        <v>366</v>
      </c>
      <c r="F29" s="26" t="s">
        <v>366</v>
      </c>
      <c r="G29" s="304"/>
      <c r="H29" s="27" t="e">
        <f t="shared" ref="H29:H55" si="1">B29/B$40*100</f>
        <v>#VALUE!</v>
      </c>
      <c r="I29" s="27"/>
      <c r="J29" s="27"/>
      <c r="K29" s="304" t="s">
        <v>4</v>
      </c>
      <c r="L29" s="27" t="e">
        <f t="shared" si="0"/>
        <v>#VALUE!</v>
      </c>
    </row>
    <row r="30" spans="1:12">
      <c r="A30" s="37">
        <v>1975</v>
      </c>
      <c r="B30" s="26" t="s">
        <v>366</v>
      </c>
      <c r="C30" s="26" t="s">
        <v>366</v>
      </c>
      <c r="D30" s="26" t="s">
        <v>366</v>
      </c>
      <c r="E30" s="26" t="s">
        <v>366</v>
      </c>
      <c r="F30" s="26" t="s">
        <v>366</v>
      </c>
      <c r="G30" s="26"/>
      <c r="H30" s="27" t="e">
        <f t="shared" si="1"/>
        <v>#VALUE!</v>
      </c>
      <c r="I30" s="27"/>
      <c r="J30" s="27"/>
      <c r="K30" s="27" t="s">
        <v>4</v>
      </c>
      <c r="L30" s="27" t="e">
        <f t="shared" si="0"/>
        <v>#VALUE!</v>
      </c>
    </row>
    <row r="31" spans="1:12">
      <c r="A31" s="37">
        <v>1976</v>
      </c>
      <c r="B31" s="26" t="s">
        <v>366</v>
      </c>
      <c r="C31" s="26" t="s">
        <v>366</v>
      </c>
      <c r="D31" s="26" t="s">
        <v>366</v>
      </c>
      <c r="E31" s="26" t="s">
        <v>366</v>
      </c>
      <c r="F31" s="26" t="s">
        <v>366</v>
      </c>
      <c r="G31" s="26"/>
      <c r="H31" s="27" t="e">
        <f t="shared" si="1"/>
        <v>#VALUE!</v>
      </c>
      <c r="I31" s="27"/>
      <c r="J31" s="27"/>
      <c r="K31" s="27" t="s">
        <v>4</v>
      </c>
      <c r="L31" s="27" t="e">
        <f t="shared" si="0"/>
        <v>#VALUE!</v>
      </c>
    </row>
    <row r="32" spans="1:12">
      <c r="A32" s="37">
        <v>1977</v>
      </c>
      <c r="B32" s="26" t="s">
        <v>366</v>
      </c>
      <c r="C32" s="26" t="s">
        <v>366</v>
      </c>
      <c r="D32" s="26" t="s">
        <v>366</v>
      </c>
      <c r="E32" s="26" t="s">
        <v>366</v>
      </c>
      <c r="F32" s="26" t="s">
        <v>366</v>
      </c>
      <c r="G32" s="26"/>
      <c r="H32" s="27" t="e">
        <f t="shared" si="1"/>
        <v>#VALUE!</v>
      </c>
      <c r="I32" s="27"/>
      <c r="J32" s="27"/>
      <c r="K32" s="27" t="s">
        <v>4</v>
      </c>
      <c r="L32" s="27" t="e">
        <f t="shared" si="0"/>
        <v>#VALUE!</v>
      </c>
    </row>
    <row r="33" spans="1:14">
      <c r="A33" s="37">
        <v>1978</v>
      </c>
      <c r="B33" s="26" t="s">
        <v>366</v>
      </c>
      <c r="C33" s="26" t="s">
        <v>366</v>
      </c>
      <c r="D33" s="26" t="s">
        <v>366</v>
      </c>
      <c r="E33" s="26" t="s">
        <v>366</v>
      </c>
      <c r="F33" s="26" t="s">
        <v>366</v>
      </c>
      <c r="G33" s="26"/>
      <c r="H33" s="27" t="e">
        <f t="shared" si="1"/>
        <v>#VALUE!</v>
      </c>
      <c r="I33" s="27"/>
      <c r="J33" s="27"/>
      <c r="K33" s="27" t="s">
        <v>4</v>
      </c>
      <c r="L33" s="27" t="e">
        <f t="shared" si="0"/>
        <v>#VALUE!</v>
      </c>
    </row>
    <row r="34" spans="1:14">
      <c r="A34" s="37">
        <v>1979</v>
      </c>
      <c r="B34" s="26" t="s">
        <v>366</v>
      </c>
      <c r="C34" s="26" t="s">
        <v>366</v>
      </c>
      <c r="D34" s="26" t="s">
        <v>366</v>
      </c>
      <c r="E34" s="26" t="s">
        <v>366</v>
      </c>
      <c r="F34" s="26" t="s">
        <v>366</v>
      </c>
      <c r="G34" s="26"/>
      <c r="H34" s="27" t="e">
        <f t="shared" si="1"/>
        <v>#VALUE!</v>
      </c>
      <c r="I34" s="27"/>
      <c r="J34" s="27"/>
      <c r="K34" s="27" t="s">
        <v>4</v>
      </c>
      <c r="L34" s="27" t="e">
        <f t="shared" si="0"/>
        <v>#VALUE!</v>
      </c>
    </row>
    <row r="35" spans="1:14">
      <c r="A35" s="37">
        <v>1980</v>
      </c>
      <c r="B35" s="26" t="s">
        <v>366</v>
      </c>
      <c r="C35" s="26" t="s">
        <v>366</v>
      </c>
      <c r="D35" s="26" t="s">
        <v>366</v>
      </c>
      <c r="E35" s="26" t="s">
        <v>366</v>
      </c>
      <c r="F35" s="26" t="s">
        <v>366</v>
      </c>
      <c r="G35" s="26"/>
      <c r="H35" s="27" t="e">
        <f t="shared" si="1"/>
        <v>#VALUE!</v>
      </c>
      <c r="I35" s="27"/>
      <c r="J35" s="27" t="e">
        <f t="shared" ref="J35:J55" si="2">D35/D$40*100</f>
        <v>#VALUE!</v>
      </c>
      <c r="K35" s="27" t="e">
        <f t="shared" ref="K35:K55" si="3">E35/E$40*100</f>
        <v>#VALUE!</v>
      </c>
      <c r="L35" s="27" t="e">
        <f t="shared" si="0"/>
        <v>#VALUE!</v>
      </c>
    </row>
    <row r="36" spans="1:14">
      <c r="A36" s="37">
        <v>1981</v>
      </c>
      <c r="B36" s="26" t="s">
        <v>366</v>
      </c>
      <c r="C36" s="26" t="s">
        <v>366</v>
      </c>
      <c r="D36" s="26" t="s">
        <v>366</v>
      </c>
      <c r="E36" s="26" t="s">
        <v>366</v>
      </c>
      <c r="F36" s="26" t="s">
        <v>366</v>
      </c>
      <c r="G36" s="26"/>
      <c r="H36" s="27" t="e">
        <f t="shared" si="1"/>
        <v>#VALUE!</v>
      </c>
      <c r="I36" s="27"/>
      <c r="J36" s="27" t="e">
        <f t="shared" si="2"/>
        <v>#VALUE!</v>
      </c>
      <c r="K36" s="27" t="e">
        <f t="shared" si="3"/>
        <v>#VALUE!</v>
      </c>
      <c r="L36" s="27" t="e">
        <f t="shared" si="0"/>
        <v>#VALUE!</v>
      </c>
    </row>
    <row r="37" spans="1:14">
      <c r="A37" s="37">
        <v>1982</v>
      </c>
      <c r="B37" s="26" t="s">
        <v>366</v>
      </c>
      <c r="C37" s="26" t="s">
        <v>366</v>
      </c>
      <c r="D37" s="26" t="s">
        <v>366</v>
      </c>
      <c r="E37" s="26" t="s">
        <v>366</v>
      </c>
      <c r="F37" s="26" t="s">
        <v>366</v>
      </c>
      <c r="G37" s="26"/>
      <c r="H37" s="27" t="e">
        <f t="shared" si="1"/>
        <v>#VALUE!</v>
      </c>
      <c r="I37" s="27"/>
      <c r="J37" s="27" t="e">
        <f t="shared" si="2"/>
        <v>#VALUE!</v>
      </c>
      <c r="K37" s="27" t="e">
        <f t="shared" si="3"/>
        <v>#VALUE!</v>
      </c>
      <c r="L37" s="27" t="e">
        <f t="shared" si="0"/>
        <v>#VALUE!</v>
      </c>
    </row>
    <row r="38" spans="1:14">
      <c r="A38" s="37">
        <v>1983</v>
      </c>
      <c r="B38" s="26" t="s">
        <v>366</v>
      </c>
      <c r="C38" s="26" t="s">
        <v>366</v>
      </c>
      <c r="D38" s="26" t="s">
        <v>366</v>
      </c>
      <c r="E38" s="26" t="s">
        <v>366</v>
      </c>
      <c r="F38" s="26" t="s">
        <v>366</v>
      </c>
      <c r="G38" s="26"/>
      <c r="H38" s="27" t="e">
        <f t="shared" si="1"/>
        <v>#VALUE!</v>
      </c>
      <c r="I38" s="27"/>
      <c r="J38" s="27" t="e">
        <f t="shared" si="2"/>
        <v>#VALUE!</v>
      </c>
      <c r="K38" s="27" t="e">
        <f t="shared" si="3"/>
        <v>#VALUE!</v>
      </c>
      <c r="L38" s="27" t="e">
        <f t="shared" si="0"/>
        <v>#VALUE!</v>
      </c>
    </row>
    <row r="39" spans="1:14">
      <c r="A39" s="37">
        <v>1984</v>
      </c>
      <c r="B39" s="26" t="s">
        <v>366</v>
      </c>
      <c r="C39" s="26" t="s">
        <v>366</v>
      </c>
      <c r="D39" s="26" t="s">
        <v>366</v>
      </c>
      <c r="E39" s="26" t="s">
        <v>366</v>
      </c>
      <c r="F39" s="26" t="s">
        <v>366</v>
      </c>
      <c r="G39" s="26"/>
      <c r="H39" s="27" t="e">
        <f t="shared" si="1"/>
        <v>#VALUE!</v>
      </c>
      <c r="I39" s="27"/>
      <c r="J39" s="27" t="e">
        <f t="shared" si="2"/>
        <v>#VALUE!</v>
      </c>
      <c r="K39" s="27" t="e">
        <f t="shared" si="3"/>
        <v>#VALUE!</v>
      </c>
      <c r="L39" s="27" t="e">
        <f t="shared" si="0"/>
        <v>#VALUE!</v>
      </c>
    </row>
    <row r="40" spans="1:14">
      <c r="A40" s="37">
        <v>1985</v>
      </c>
      <c r="B40" s="26" t="s">
        <v>366</v>
      </c>
      <c r="C40" s="26" t="s">
        <v>366</v>
      </c>
      <c r="D40" s="26" t="s">
        <v>366</v>
      </c>
      <c r="E40" s="26" t="s">
        <v>366</v>
      </c>
      <c r="F40" s="26" t="s">
        <v>366</v>
      </c>
      <c r="G40" s="26"/>
      <c r="H40" s="27" t="e">
        <f t="shared" si="1"/>
        <v>#VALUE!</v>
      </c>
      <c r="I40" s="27"/>
      <c r="J40" s="27" t="e">
        <f t="shared" si="2"/>
        <v>#VALUE!</v>
      </c>
      <c r="K40" s="27" t="e">
        <f t="shared" si="3"/>
        <v>#VALUE!</v>
      </c>
      <c r="L40" s="27" t="e">
        <f t="shared" si="0"/>
        <v>#VALUE!</v>
      </c>
    </row>
    <row r="41" spans="1:14">
      <c r="A41" s="37">
        <v>1986</v>
      </c>
      <c r="B41" s="26" t="s">
        <v>366</v>
      </c>
      <c r="C41" s="26" t="s">
        <v>366</v>
      </c>
      <c r="D41" s="26" t="s">
        <v>366</v>
      </c>
      <c r="E41" s="26" t="s">
        <v>366</v>
      </c>
      <c r="F41" s="26" t="s">
        <v>366</v>
      </c>
      <c r="G41" s="26"/>
      <c r="H41" s="27" t="e">
        <f t="shared" si="1"/>
        <v>#VALUE!</v>
      </c>
      <c r="I41" s="27"/>
      <c r="J41" s="27" t="e">
        <f t="shared" si="2"/>
        <v>#VALUE!</v>
      </c>
      <c r="K41" s="27" t="e">
        <f t="shared" si="3"/>
        <v>#VALUE!</v>
      </c>
      <c r="L41" s="27" t="e">
        <f t="shared" si="0"/>
        <v>#VALUE!</v>
      </c>
    </row>
    <row r="42" spans="1:14">
      <c r="A42" s="37">
        <v>1987</v>
      </c>
      <c r="B42" s="26" t="s">
        <v>366</v>
      </c>
      <c r="C42" s="26" t="s">
        <v>366</v>
      </c>
      <c r="D42" s="7">
        <v>19810</v>
      </c>
      <c r="E42" s="7">
        <v>262</v>
      </c>
      <c r="F42" s="26" t="s">
        <v>366</v>
      </c>
      <c r="G42" s="26"/>
      <c r="H42" s="27" t="e">
        <f t="shared" si="1"/>
        <v>#VALUE!</v>
      </c>
      <c r="I42" s="27"/>
      <c r="J42" s="27" t="e">
        <f t="shared" si="2"/>
        <v>#VALUE!</v>
      </c>
      <c r="K42" s="27" t="e">
        <f t="shared" si="3"/>
        <v>#VALUE!</v>
      </c>
      <c r="L42" s="27" t="e">
        <f t="shared" si="0"/>
        <v>#VALUE!</v>
      </c>
    </row>
    <row r="43" spans="1:14">
      <c r="A43" s="37">
        <v>1988</v>
      </c>
      <c r="B43" s="26" t="s">
        <v>366</v>
      </c>
      <c r="C43" s="26" t="s">
        <v>366</v>
      </c>
      <c r="D43" s="7">
        <v>22910</v>
      </c>
      <c r="E43" s="7">
        <v>264</v>
      </c>
      <c r="F43" s="26" t="s">
        <v>366</v>
      </c>
      <c r="G43" s="26"/>
      <c r="H43" s="27" t="e">
        <f t="shared" si="1"/>
        <v>#VALUE!</v>
      </c>
      <c r="I43" s="27"/>
      <c r="J43" s="27" t="e">
        <f t="shared" si="2"/>
        <v>#VALUE!</v>
      </c>
      <c r="K43" s="27" t="e">
        <f t="shared" si="3"/>
        <v>#VALUE!</v>
      </c>
      <c r="L43" s="27" t="e">
        <f t="shared" si="0"/>
        <v>#VALUE!</v>
      </c>
      <c r="N43" s="361"/>
    </row>
    <row r="44" spans="1:14">
      <c r="A44" s="37">
        <v>1989</v>
      </c>
      <c r="B44" s="26" t="s">
        <v>366</v>
      </c>
      <c r="C44" s="26" t="s">
        <v>366</v>
      </c>
      <c r="D44" s="7">
        <v>23020</v>
      </c>
      <c r="E44" s="7">
        <v>268</v>
      </c>
      <c r="F44" s="26" t="s">
        <v>366</v>
      </c>
      <c r="G44" s="26"/>
      <c r="H44" s="27" t="e">
        <f t="shared" si="1"/>
        <v>#VALUE!</v>
      </c>
      <c r="I44" s="27"/>
      <c r="J44" s="27" t="e">
        <f t="shared" si="2"/>
        <v>#VALUE!</v>
      </c>
      <c r="K44" s="27" t="e">
        <f t="shared" si="3"/>
        <v>#VALUE!</v>
      </c>
      <c r="L44" s="56" t="e">
        <f t="shared" si="0"/>
        <v>#VALUE!</v>
      </c>
    </row>
    <row r="45" spans="1:14">
      <c r="A45" s="37">
        <v>1990</v>
      </c>
      <c r="B45" s="26" t="s">
        <v>366</v>
      </c>
      <c r="C45" s="26" t="s">
        <v>366</v>
      </c>
      <c r="D45" s="7">
        <v>19090</v>
      </c>
      <c r="E45" s="7">
        <v>315</v>
      </c>
      <c r="F45" s="26" t="s">
        <v>366</v>
      </c>
      <c r="G45" s="26"/>
      <c r="H45" s="27" t="e">
        <f t="shared" si="1"/>
        <v>#VALUE!</v>
      </c>
      <c r="I45" s="27"/>
      <c r="J45" s="27" t="e">
        <f t="shared" si="2"/>
        <v>#VALUE!</v>
      </c>
      <c r="K45" s="27" t="e">
        <f t="shared" si="3"/>
        <v>#VALUE!</v>
      </c>
      <c r="L45" s="27" t="e">
        <f t="shared" si="0"/>
        <v>#VALUE!</v>
      </c>
    </row>
    <row r="46" spans="1:14">
      <c r="A46" s="37">
        <v>1991</v>
      </c>
      <c r="B46" s="26" t="s">
        <v>366</v>
      </c>
      <c r="C46" s="26" t="s">
        <v>366</v>
      </c>
      <c r="D46" s="7">
        <v>22850</v>
      </c>
      <c r="E46" s="7">
        <v>298</v>
      </c>
      <c r="F46" s="26" t="s">
        <v>366</v>
      </c>
      <c r="G46" s="26"/>
      <c r="H46" s="27" t="e">
        <f t="shared" si="1"/>
        <v>#VALUE!</v>
      </c>
      <c r="I46" s="27"/>
      <c r="J46" s="27" t="e">
        <f t="shared" si="2"/>
        <v>#VALUE!</v>
      </c>
      <c r="K46" s="27" t="e">
        <f t="shared" si="3"/>
        <v>#VALUE!</v>
      </c>
      <c r="L46" s="27" t="e">
        <f t="shared" si="0"/>
        <v>#VALUE!</v>
      </c>
    </row>
    <row r="47" spans="1:14">
      <c r="A47" s="37">
        <v>1992</v>
      </c>
      <c r="B47" s="26" t="s">
        <v>366</v>
      </c>
      <c r="C47" s="26" t="s">
        <v>366</v>
      </c>
      <c r="D47" s="7">
        <v>20940</v>
      </c>
      <c r="E47" s="7">
        <v>270</v>
      </c>
      <c r="F47" s="9">
        <v>5132.2</v>
      </c>
      <c r="G47" s="26"/>
      <c r="H47" s="27" t="e">
        <f t="shared" si="1"/>
        <v>#VALUE!</v>
      </c>
      <c r="I47" s="27"/>
      <c r="J47" s="27" t="e">
        <f t="shared" si="2"/>
        <v>#VALUE!</v>
      </c>
      <c r="K47" s="27" t="e">
        <f t="shared" si="3"/>
        <v>#VALUE!</v>
      </c>
      <c r="L47" s="27" t="e">
        <f t="shared" si="0"/>
        <v>#VALUE!</v>
      </c>
    </row>
    <row r="48" spans="1:14">
      <c r="A48" s="37">
        <v>1993</v>
      </c>
      <c r="B48" s="26" t="s">
        <v>366</v>
      </c>
      <c r="C48" s="26" t="s">
        <v>366</v>
      </c>
      <c r="D48" s="7">
        <v>19710</v>
      </c>
      <c r="E48" s="7">
        <v>290</v>
      </c>
      <c r="F48" s="26" t="s">
        <v>366</v>
      </c>
      <c r="G48" s="26"/>
      <c r="H48" s="27" t="e">
        <f t="shared" si="1"/>
        <v>#VALUE!</v>
      </c>
      <c r="I48" s="27"/>
      <c r="J48" s="27" t="e">
        <f t="shared" si="2"/>
        <v>#VALUE!</v>
      </c>
      <c r="K48" s="27" t="e">
        <f t="shared" si="3"/>
        <v>#VALUE!</v>
      </c>
      <c r="L48" s="27" t="e">
        <f t="shared" si="0"/>
        <v>#VALUE!</v>
      </c>
    </row>
    <row r="49" spans="1:12">
      <c r="A49" s="37">
        <v>1994</v>
      </c>
      <c r="B49" s="26" t="s">
        <v>366</v>
      </c>
      <c r="C49" s="26" t="s">
        <v>366</v>
      </c>
      <c r="D49" s="7">
        <v>19740</v>
      </c>
      <c r="E49" s="7">
        <v>290</v>
      </c>
      <c r="F49" s="9">
        <v>5278.8</v>
      </c>
      <c r="G49" s="26"/>
      <c r="H49" s="27" t="e">
        <f t="shared" si="1"/>
        <v>#VALUE!</v>
      </c>
      <c r="I49" s="27"/>
      <c r="J49" s="27" t="e">
        <f t="shared" si="2"/>
        <v>#VALUE!</v>
      </c>
      <c r="K49" s="27" t="e">
        <f t="shared" si="3"/>
        <v>#VALUE!</v>
      </c>
      <c r="L49" s="27" t="e">
        <f t="shared" si="0"/>
        <v>#VALUE!</v>
      </c>
    </row>
    <row r="50" spans="1:12">
      <c r="A50" s="37">
        <v>1995</v>
      </c>
      <c r="B50" s="26" t="s">
        <v>366</v>
      </c>
      <c r="C50" s="26" t="s">
        <v>366</v>
      </c>
      <c r="D50" s="7">
        <v>25110</v>
      </c>
      <c r="E50" s="7">
        <v>300</v>
      </c>
      <c r="F50" s="9">
        <v>5692.5</v>
      </c>
      <c r="G50" s="26"/>
      <c r="H50" s="27" t="e">
        <f t="shared" si="1"/>
        <v>#VALUE!</v>
      </c>
      <c r="I50" s="57"/>
      <c r="J50" s="27" t="e">
        <f t="shared" si="2"/>
        <v>#VALUE!</v>
      </c>
      <c r="K50" s="27" t="e">
        <f t="shared" si="3"/>
        <v>#VALUE!</v>
      </c>
      <c r="L50" s="27" t="e">
        <f t="shared" si="0"/>
        <v>#VALUE!</v>
      </c>
    </row>
    <row r="51" spans="1:12">
      <c r="A51" s="37">
        <v>1996</v>
      </c>
      <c r="B51" s="26" t="s">
        <v>366</v>
      </c>
      <c r="C51" s="7">
        <v>1427.433577</v>
      </c>
      <c r="D51" s="7">
        <v>29250</v>
      </c>
      <c r="E51" s="7">
        <v>300</v>
      </c>
      <c r="F51" s="9">
        <v>5688.1</v>
      </c>
      <c r="G51" s="26"/>
      <c r="H51" s="27" t="e">
        <f t="shared" si="1"/>
        <v>#VALUE!</v>
      </c>
      <c r="I51" s="27"/>
      <c r="J51" s="27" t="e">
        <f t="shared" si="2"/>
        <v>#VALUE!</v>
      </c>
      <c r="K51" s="27" t="e">
        <f t="shared" si="3"/>
        <v>#VALUE!</v>
      </c>
      <c r="L51" s="27" t="e">
        <f t="shared" si="0"/>
        <v>#VALUE!</v>
      </c>
    </row>
    <row r="52" spans="1:12">
      <c r="A52" s="37">
        <v>1997</v>
      </c>
      <c r="B52" s="26" t="s">
        <v>366</v>
      </c>
      <c r="C52" s="7">
        <v>2144.863151</v>
      </c>
      <c r="D52" s="7">
        <v>26280</v>
      </c>
      <c r="E52" s="7">
        <v>310</v>
      </c>
      <c r="F52" s="9">
        <v>5716.8</v>
      </c>
      <c r="G52" s="26"/>
      <c r="H52" s="27" t="e">
        <f t="shared" si="1"/>
        <v>#VALUE!</v>
      </c>
      <c r="I52" s="27"/>
      <c r="J52" s="27" t="e">
        <f t="shared" si="2"/>
        <v>#VALUE!</v>
      </c>
      <c r="K52" s="27" t="e">
        <f t="shared" si="3"/>
        <v>#VALUE!</v>
      </c>
      <c r="L52" s="27" t="e">
        <f t="shared" si="0"/>
        <v>#VALUE!</v>
      </c>
    </row>
    <row r="53" spans="1:12">
      <c r="A53" s="37">
        <v>1998</v>
      </c>
      <c r="B53" s="26" t="s">
        <v>366</v>
      </c>
      <c r="C53" s="7">
        <v>2786.7275419999996</v>
      </c>
      <c r="D53" s="7">
        <v>29610</v>
      </c>
      <c r="E53" s="7">
        <v>260</v>
      </c>
      <c r="F53" s="9">
        <v>5946.4</v>
      </c>
      <c r="G53" s="26"/>
      <c r="H53" s="27" t="e">
        <f t="shared" si="1"/>
        <v>#VALUE!</v>
      </c>
      <c r="I53" s="27"/>
      <c r="J53" s="27" t="e">
        <f t="shared" si="2"/>
        <v>#VALUE!</v>
      </c>
      <c r="K53" s="27" t="e">
        <f t="shared" si="3"/>
        <v>#VALUE!</v>
      </c>
      <c r="L53" s="27" t="e">
        <f t="shared" si="0"/>
        <v>#VALUE!</v>
      </c>
    </row>
    <row r="54" spans="1:12">
      <c r="A54" s="53" t="s">
        <v>596</v>
      </c>
      <c r="B54" s="26" t="s">
        <v>366</v>
      </c>
      <c r="C54" s="7">
        <v>2891.3095309999999</v>
      </c>
      <c r="D54" s="38">
        <v>26850</v>
      </c>
      <c r="E54" s="7">
        <v>240</v>
      </c>
      <c r="F54" s="9">
        <v>5905.1</v>
      </c>
      <c r="G54" s="26"/>
      <c r="H54" s="27" t="e">
        <f t="shared" si="1"/>
        <v>#VALUE!</v>
      </c>
      <c r="I54" s="27"/>
      <c r="J54" s="27" t="e">
        <f t="shared" si="2"/>
        <v>#VALUE!</v>
      </c>
      <c r="K54" s="27" t="e">
        <f t="shared" si="3"/>
        <v>#VALUE!</v>
      </c>
      <c r="L54" s="27" t="e">
        <f t="shared" si="0"/>
        <v>#VALUE!</v>
      </c>
    </row>
    <row r="55" spans="1:12">
      <c r="A55" s="37">
        <v>2000</v>
      </c>
      <c r="B55" s="26" t="s">
        <v>366</v>
      </c>
      <c r="C55" s="7">
        <v>2461.9336910000002</v>
      </c>
      <c r="D55" s="7">
        <v>20100</v>
      </c>
      <c r="E55" s="7">
        <v>280</v>
      </c>
      <c r="F55" s="9">
        <v>5932.9</v>
      </c>
      <c r="G55" s="26"/>
      <c r="H55" s="27" t="e">
        <f t="shared" si="1"/>
        <v>#VALUE!</v>
      </c>
      <c r="I55" s="27"/>
      <c r="J55" s="27" t="e">
        <f t="shared" si="2"/>
        <v>#VALUE!</v>
      </c>
      <c r="K55" s="27" t="e">
        <f t="shared" si="3"/>
        <v>#VALUE!</v>
      </c>
      <c r="L55" s="27" t="e">
        <f t="shared" si="0"/>
        <v>#VALUE!</v>
      </c>
    </row>
    <row r="56" spans="1:12">
      <c r="A56" s="37">
        <v>2001</v>
      </c>
      <c r="B56" s="26" t="s">
        <v>366</v>
      </c>
      <c r="C56" s="30">
        <v>3126.7935819999998</v>
      </c>
      <c r="D56" s="30">
        <v>15600</v>
      </c>
      <c r="E56" s="30">
        <v>280</v>
      </c>
      <c r="F56" s="9">
        <v>5929</v>
      </c>
      <c r="G56" s="26"/>
      <c r="H56" s="27"/>
      <c r="I56" s="27"/>
      <c r="J56" s="27"/>
      <c r="K56" s="27"/>
      <c r="L56" s="27"/>
    </row>
    <row r="57" spans="1:12">
      <c r="A57" s="37">
        <v>2002</v>
      </c>
      <c r="B57" s="26" t="s">
        <v>366</v>
      </c>
      <c r="C57" s="30">
        <v>2856.1498999999999</v>
      </c>
      <c r="D57" s="31">
        <v>14540</v>
      </c>
      <c r="E57" s="27">
        <v>240</v>
      </c>
      <c r="F57" s="31">
        <v>5909</v>
      </c>
      <c r="G57" s="26"/>
      <c r="H57" s="27"/>
      <c r="I57" s="27"/>
      <c r="J57" s="27"/>
      <c r="K57" s="27"/>
      <c r="L57" s="27"/>
    </row>
    <row r="58" spans="1:12">
      <c r="A58" s="53" t="s">
        <v>597</v>
      </c>
      <c r="B58" s="26" t="s">
        <v>366</v>
      </c>
      <c r="C58" s="30">
        <v>2625.1528198000001</v>
      </c>
      <c r="D58" s="31">
        <v>14850</v>
      </c>
      <c r="E58" s="27">
        <v>240</v>
      </c>
      <c r="F58" s="31">
        <v>5832</v>
      </c>
      <c r="G58" s="26"/>
      <c r="H58" s="27"/>
      <c r="I58" s="27"/>
      <c r="J58" s="27"/>
      <c r="K58" s="27"/>
      <c r="L58" s="27"/>
    </row>
    <row r="59" spans="1:12">
      <c r="A59" s="37">
        <v>2004</v>
      </c>
      <c r="B59" s="26" t="s">
        <v>366</v>
      </c>
      <c r="C59" s="30">
        <v>3838.5666630000001</v>
      </c>
      <c r="D59" s="31">
        <v>14060</v>
      </c>
      <c r="E59" s="27">
        <v>240</v>
      </c>
      <c r="F59" s="31">
        <v>5820.3672356999996</v>
      </c>
      <c r="G59" s="26"/>
      <c r="H59" s="27"/>
      <c r="I59" s="27"/>
      <c r="J59" s="27"/>
      <c r="K59" s="27"/>
      <c r="L59" s="27"/>
    </row>
    <row r="60" spans="1:12">
      <c r="A60" s="37">
        <v>2005</v>
      </c>
      <c r="B60" s="26" t="s">
        <v>366</v>
      </c>
      <c r="C60" s="30">
        <v>4344.7155819999998</v>
      </c>
      <c r="D60" s="31">
        <v>17457.477846940084</v>
      </c>
      <c r="E60" s="27">
        <v>251</v>
      </c>
      <c r="F60" s="31">
        <v>5869</v>
      </c>
      <c r="G60" s="26"/>
      <c r="H60" s="27"/>
      <c r="I60" s="27"/>
      <c r="J60" s="27"/>
      <c r="K60" s="27"/>
      <c r="L60" s="27"/>
    </row>
    <row r="61" spans="1:12">
      <c r="A61" s="37">
        <v>2006</v>
      </c>
      <c r="B61" s="26" t="s">
        <v>366</v>
      </c>
      <c r="C61" s="30">
        <v>4195.0702030000002</v>
      </c>
      <c r="D61" s="31">
        <v>14491</v>
      </c>
      <c r="E61" s="27">
        <v>249</v>
      </c>
      <c r="F61" s="31">
        <v>5715</v>
      </c>
      <c r="G61" s="26"/>
      <c r="H61" s="27"/>
      <c r="I61" s="27"/>
      <c r="J61" s="27"/>
      <c r="K61" s="27"/>
      <c r="L61" s="27"/>
    </row>
    <row r="62" spans="1:12" ht="16" thickBot="1">
      <c r="A62" s="37">
        <v>2007</v>
      </c>
      <c r="B62" s="26" t="s">
        <v>366</v>
      </c>
      <c r="C62" s="30">
        <v>3601.1602599999997</v>
      </c>
      <c r="D62" s="31">
        <v>16909</v>
      </c>
      <c r="E62" s="27">
        <v>268</v>
      </c>
      <c r="F62" s="59">
        <v>5726</v>
      </c>
      <c r="G62" s="26"/>
      <c r="H62" s="60"/>
      <c r="I62" s="60"/>
      <c r="J62" s="60"/>
      <c r="K62" s="60"/>
      <c r="L62" s="60"/>
    </row>
    <row r="63" spans="1:12">
      <c r="A63" s="37">
        <v>2008</v>
      </c>
      <c r="B63" s="26" t="s">
        <v>366</v>
      </c>
      <c r="C63" s="30">
        <v>3281.2339139999999</v>
      </c>
      <c r="D63" s="31">
        <v>17890</v>
      </c>
      <c r="E63" s="27">
        <v>312</v>
      </c>
      <c r="F63" s="59">
        <v>5725</v>
      </c>
      <c r="G63" s="26"/>
      <c r="H63" s="27"/>
      <c r="I63" s="27"/>
      <c r="J63" s="27"/>
      <c r="K63" s="27"/>
      <c r="L63" s="27"/>
    </row>
    <row r="64" spans="1:12">
      <c r="A64" s="53">
        <v>2009</v>
      </c>
      <c r="B64" s="26" t="s">
        <v>366</v>
      </c>
      <c r="C64" s="31">
        <v>2912.3734450000002</v>
      </c>
      <c r="D64" s="31">
        <v>15321</v>
      </c>
      <c r="E64" s="27">
        <v>244</v>
      </c>
      <c r="F64" s="59">
        <v>5725</v>
      </c>
      <c r="G64" s="2"/>
      <c r="H64" s="27"/>
      <c r="I64" s="27"/>
      <c r="J64" s="27"/>
      <c r="K64" s="27"/>
      <c r="L64" s="27"/>
    </row>
    <row r="65" spans="1:12">
      <c r="A65" s="53">
        <v>2010</v>
      </c>
      <c r="B65" s="26" t="s">
        <v>366</v>
      </c>
      <c r="C65" s="114">
        <v>3077.0196420000002</v>
      </c>
      <c r="D65" s="31">
        <v>13557</v>
      </c>
      <c r="E65" s="27">
        <v>280</v>
      </c>
      <c r="F65" s="59">
        <v>5725</v>
      </c>
      <c r="G65" s="2"/>
      <c r="H65" s="27"/>
      <c r="I65" s="27"/>
      <c r="J65" s="27"/>
      <c r="K65" s="27"/>
      <c r="L65" s="27"/>
    </row>
    <row r="66" spans="1:12">
      <c r="A66" s="37" t="s">
        <v>598</v>
      </c>
      <c r="B66" s="26" t="s">
        <v>366</v>
      </c>
      <c r="C66" s="31">
        <v>2636.6528290000001</v>
      </c>
      <c r="D66" s="31">
        <v>13011</v>
      </c>
      <c r="E66" s="27">
        <v>270</v>
      </c>
      <c r="F66" s="31">
        <v>5752</v>
      </c>
      <c r="G66" s="2"/>
      <c r="H66" s="27"/>
      <c r="I66" s="27"/>
      <c r="J66" s="27"/>
      <c r="K66" s="27"/>
      <c r="L66" s="27"/>
    </row>
    <row r="67" spans="1:12">
      <c r="A67" s="37" t="s">
        <v>599</v>
      </c>
      <c r="B67" s="26" t="s">
        <v>366</v>
      </c>
      <c r="C67" s="58">
        <v>2607.2013999999999</v>
      </c>
      <c r="D67" s="31">
        <v>9051</v>
      </c>
      <c r="E67" s="27">
        <v>269</v>
      </c>
      <c r="F67" s="31">
        <v>5836</v>
      </c>
      <c r="G67" s="2"/>
      <c r="H67" s="27"/>
      <c r="I67" s="27"/>
      <c r="J67" s="27"/>
      <c r="K67" s="27"/>
      <c r="L67" s="27"/>
    </row>
    <row r="68" spans="1:12">
      <c r="A68" s="37" t="s">
        <v>600</v>
      </c>
      <c r="B68" s="26" t="s">
        <v>366</v>
      </c>
      <c r="C68" s="26" t="s">
        <v>366</v>
      </c>
      <c r="D68" s="31">
        <v>7452</v>
      </c>
      <c r="E68" s="27">
        <v>262</v>
      </c>
      <c r="F68" s="26" t="s">
        <v>366</v>
      </c>
      <c r="G68" s="2"/>
      <c r="H68" s="27"/>
      <c r="I68" s="27"/>
      <c r="J68" s="27"/>
      <c r="K68" s="27"/>
      <c r="L68" s="27"/>
    </row>
    <row r="69" spans="1:12">
      <c r="A69" s="37" t="s">
        <v>601</v>
      </c>
      <c r="B69" s="26" t="s">
        <v>366</v>
      </c>
      <c r="C69" s="26" t="s">
        <v>366</v>
      </c>
      <c r="D69" s="31">
        <v>8031</v>
      </c>
      <c r="E69" s="27">
        <v>234</v>
      </c>
      <c r="F69" s="26" t="s">
        <v>366</v>
      </c>
      <c r="G69" s="2"/>
      <c r="H69" s="27"/>
      <c r="I69" s="27"/>
      <c r="J69" s="27"/>
      <c r="K69" s="27"/>
      <c r="L69" s="27"/>
    </row>
    <row r="70" spans="1:12">
      <c r="A70" s="37" t="s">
        <v>602</v>
      </c>
      <c r="B70" s="26" t="s">
        <v>366</v>
      </c>
      <c r="C70" s="26" t="s">
        <v>366</v>
      </c>
      <c r="D70" s="31">
        <v>11414</v>
      </c>
      <c r="E70" s="114">
        <v>236</v>
      </c>
      <c r="F70" s="26" t="s">
        <v>366</v>
      </c>
      <c r="G70" s="2"/>
      <c r="H70" s="27"/>
      <c r="I70" s="27"/>
      <c r="J70" s="27"/>
      <c r="K70" s="27"/>
      <c r="L70" s="27"/>
    </row>
    <row r="71" spans="1:12">
      <c r="A71" s="37" t="s">
        <v>603</v>
      </c>
      <c r="B71" s="26" t="s">
        <v>366</v>
      </c>
      <c r="C71" s="26" t="s">
        <v>366</v>
      </c>
      <c r="D71" s="26" t="s">
        <v>366</v>
      </c>
      <c r="E71" s="26" t="s">
        <v>366</v>
      </c>
      <c r="F71" s="26" t="s">
        <v>366</v>
      </c>
      <c r="G71" s="2"/>
      <c r="H71" s="27"/>
      <c r="I71" s="27"/>
      <c r="J71" s="27"/>
      <c r="K71" s="27"/>
      <c r="L71" s="27"/>
    </row>
    <row r="72" spans="1:12" ht="16.5" customHeight="1">
      <c r="A72" s="53">
        <v>2017</v>
      </c>
      <c r="B72" s="26" t="s">
        <v>366</v>
      </c>
      <c r="C72" s="26" t="s">
        <v>366</v>
      </c>
      <c r="D72" s="26" t="s">
        <v>366</v>
      </c>
      <c r="E72" s="26" t="s">
        <v>366</v>
      </c>
      <c r="F72" s="26" t="s">
        <v>366</v>
      </c>
      <c r="G72" s="2"/>
      <c r="H72" s="27"/>
      <c r="I72" s="27"/>
      <c r="J72" s="27"/>
      <c r="K72" s="27"/>
      <c r="L72" s="27"/>
    </row>
    <row r="73" spans="1:12" ht="16.5" customHeight="1">
      <c r="A73" s="53">
        <v>2018</v>
      </c>
      <c r="B73" s="26" t="s">
        <v>366</v>
      </c>
      <c r="C73" s="114">
        <v>1857.8882295058299</v>
      </c>
      <c r="D73" s="26" t="s">
        <v>366</v>
      </c>
      <c r="E73" s="26" t="s">
        <v>366</v>
      </c>
      <c r="F73" s="26" t="s">
        <v>366</v>
      </c>
      <c r="G73" s="2"/>
      <c r="H73" s="27"/>
      <c r="I73" s="27"/>
      <c r="J73" s="27"/>
      <c r="K73" s="27"/>
      <c r="L73" s="27"/>
    </row>
    <row r="74" spans="1:12" ht="16.5" customHeight="1">
      <c r="A74" s="53">
        <v>2019</v>
      </c>
      <c r="B74" s="26" t="s">
        <v>366</v>
      </c>
      <c r="C74" s="114">
        <v>1803.5136293147</v>
      </c>
      <c r="D74" s="26" t="s">
        <v>366</v>
      </c>
      <c r="E74" s="26" t="s">
        <v>366</v>
      </c>
      <c r="F74" s="26" t="s">
        <v>366</v>
      </c>
      <c r="G74" s="2"/>
      <c r="H74" s="27"/>
      <c r="I74" s="27"/>
      <c r="J74" s="27"/>
      <c r="K74" s="27"/>
      <c r="L74" s="27"/>
    </row>
    <row r="75" spans="1:12" ht="16.5" customHeight="1">
      <c r="A75" s="2" t="s">
        <v>553</v>
      </c>
      <c r="B75" s="26" t="s">
        <v>366</v>
      </c>
      <c r="C75" s="114">
        <v>1627.61314098607</v>
      </c>
      <c r="D75" s="26" t="s">
        <v>366</v>
      </c>
      <c r="E75" s="26" t="s">
        <v>366</v>
      </c>
      <c r="F75" s="26" t="s">
        <v>366</v>
      </c>
      <c r="G75" s="2"/>
      <c r="H75" s="27"/>
      <c r="I75" s="27"/>
      <c r="J75" s="27"/>
      <c r="K75" s="27"/>
      <c r="L75" s="27"/>
    </row>
    <row r="76" spans="1:12">
      <c r="A76" s="300" t="s">
        <v>641</v>
      </c>
      <c r="B76" s="26" t="s">
        <v>366</v>
      </c>
      <c r="C76" s="301">
        <v>1.7834586212297201</v>
      </c>
      <c r="D76" s="26" t="s">
        <v>366</v>
      </c>
      <c r="E76" s="26" t="s">
        <v>366</v>
      </c>
      <c r="F76" s="26" t="s">
        <v>366</v>
      </c>
    </row>
    <row r="77" spans="1:12" ht="16" thickBot="1">
      <c r="A77" s="358" t="s">
        <v>672</v>
      </c>
      <c r="B77" s="279">
        <v>11544</v>
      </c>
      <c r="C77" s="362">
        <v>1.72290552323017</v>
      </c>
      <c r="D77" s="363" t="s">
        <v>366</v>
      </c>
      <c r="E77" s="363" t="s">
        <v>366</v>
      </c>
      <c r="F77" s="363" t="s">
        <v>366</v>
      </c>
    </row>
  </sheetData>
  <phoneticPr fontId="6" type="noConversion"/>
  <pageMargins left="0.74803149606299213" right="0.74803149606299213" top="0.78740157480314965" bottom="0.98425196850393704" header="0.51181102362204722" footer="0.51181102362204722"/>
  <pageSetup paperSize="9" scale="6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73"/>
  <sheetViews>
    <sheetView zoomScale="75" zoomScaleNormal="75" workbookViewId="0">
      <pane ySplit="9" topLeftCell="A10" activePane="bottomLeft" state="frozen"/>
      <selection activeCell="AC40" sqref="AC40"/>
      <selection pane="bottomLeft" activeCell="AC40" sqref="AC40"/>
    </sheetView>
  </sheetViews>
  <sheetFormatPr defaultColWidth="11.453125" defaultRowHeight="12.5"/>
  <cols>
    <col min="1" max="1" width="23.453125" style="169" customWidth="1"/>
    <col min="2" max="2" width="2.7265625" style="169" customWidth="1"/>
    <col min="3" max="7" width="11.26953125" style="169" customWidth="1"/>
    <col min="8" max="8" width="2.54296875" style="169" customWidth="1"/>
    <col min="9" max="13" width="11.26953125" style="169" customWidth="1"/>
    <col min="14" max="14" width="8.81640625" style="169" customWidth="1"/>
    <col min="15" max="16384" width="11.453125" style="169"/>
  </cols>
  <sheetData>
    <row r="1" spans="1:13" s="8" customFormat="1" ht="20">
      <c r="A1" s="1" t="s">
        <v>157</v>
      </c>
      <c r="L1" s="161" t="s">
        <v>280</v>
      </c>
    </row>
    <row r="3" spans="1:13" ht="14">
      <c r="A3" s="61" t="s">
        <v>131</v>
      </c>
      <c r="B3" s="62"/>
      <c r="C3" s="63"/>
      <c r="D3" s="63"/>
      <c r="E3" s="63"/>
      <c r="F3" s="63"/>
      <c r="G3" s="64"/>
      <c r="H3" s="62"/>
      <c r="I3" s="63"/>
      <c r="J3" s="63"/>
      <c r="K3" s="63"/>
      <c r="L3" s="63"/>
      <c r="M3" s="63"/>
    </row>
    <row r="4" spans="1:13" ht="14">
      <c r="A4" s="65"/>
      <c r="B4" s="65"/>
      <c r="C4" s="66" t="s">
        <v>16</v>
      </c>
      <c r="D4" s="66" t="s">
        <v>132</v>
      </c>
      <c r="E4" s="66" t="s">
        <v>57</v>
      </c>
      <c r="F4" s="66" t="s">
        <v>133</v>
      </c>
      <c r="G4" s="67" t="s">
        <v>134</v>
      </c>
      <c r="H4" s="65"/>
      <c r="I4" s="66" t="s">
        <v>16</v>
      </c>
      <c r="J4" s="66" t="s">
        <v>132</v>
      </c>
      <c r="K4" s="66" t="s">
        <v>57</v>
      </c>
      <c r="L4" s="66" t="s">
        <v>133</v>
      </c>
      <c r="M4" s="66" t="s">
        <v>134</v>
      </c>
    </row>
    <row r="5" spans="1:13" ht="14">
      <c r="C5" s="347"/>
      <c r="D5" s="66"/>
      <c r="E5" s="66" t="s">
        <v>135</v>
      </c>
      <c r="F5" s="66" t="s">
        <v>136</v>
      </c>
      <c r="G5" s="353"/>
      <c r="I5" s="347"/>
      <c r="J5" s="66"/>
      <c r="K5" s="66" t="s">
        <v>135</v>
      </c>
      <c r="L5" s="66" t="s">
        <v>136</v>
      </c>
      <c r="M5" s="347"/>
    </row>
    <row r="6" spans="1:13" ht="14">
      <c r="C6" s="347"/>
      <c r="D6" s="66"/>
      <c r="E6" s="66" t="s">
        <v>136</v>
      </c>
      <c r="F6" s="66" t="s">
        <v>137</v>
      </c>
      <c r="G6" s="353"/>
      <c r="I6" s="347"/>
      <c r="J6" s="66"/>
      <c r="K6" s="66" t="s">
        <v>136</v>
      </c>
      <c r="L6" s="66" t="s">
        <v>137</v>
      </c>
      <c r="M6" s="347"/>
    </row>
    <row r="7" spans="1:13" ht="14">
      <c r="C7" s="347"/>
      <c r="D7" s="66"/>
      <c r="E7" s="66" t="s">
        <v>138</v>
      </c>
      <c r="F7" s="66" t="s">
        <v>139</v>
      </c>
      <c r="G7" s="353"/>
      <c r="I7" s="347"/>
      <c r="J7" s="66"/>
      <c r="K7" s="66" t="s">
        <v>138</v>
      </c>
      <c r="L7" s="66" t="s">
        <v>139</v>
      </c>
      <c r="M7" s="347"/>
    </row>
    <row r="8" spans="1:13" ht="14">
      <c r="C8" s="347"/>
      <c r="D8" s="66"/>
      <c r="E8" s="66"/>
      <c r="F8" s="347"/>
      <c r="G8" s="353"/>
      <c r="J8" s="66"/>
      <c r="K8" s="66"/>
    </row>
    <row r="9" spans="1:13" ht="5.25" customHeight="1">
      <c r="A9" s="349"/>
      <c r="B9" s="349"/>
      <c r="C9" s="350"/>
      <c r="D9" s="350"/>
      <c r="E9" s="350"/>
      <c r="F9" s="350"/>
      <c r="G9" s="354"/>
      <c r="H9" s="349"/>
      <c r="I9" s="349"/>
      <c r="J9" s="349"/>
      <c r="K9" s="349"/>
      <c r="L9" s="349"/>
      <c r="M9" s="349"/>
    </row>
    <row r="10" spans="1:13">
      <c r="C10" s="347"/>
      <c r="D10" s="347"/>
      <c r="E10" s="347"/>
      <c r="F10" s="347"/>
      <c r="G10" s="353"/>
    </row>
    <row r="11" spans="1:13" ht="13">
      <c r="C11" s="6"/>
      <c r="D11" s="6"/>
      <c r="E11" s="6"/>
      <c r="F11" s="6"/>
      <c r="G11" s="36" t="s">
        <v>140</v>
      </c>
      <c r="M11" s="6" t="s">
        <v>141</v>
      </c>
    </row>
    <row r="12" spans="1:13" ht="15.5">
      <c r="A12" s="33">
        <v>1962</v>
      </c>
      <c r="C12" s="26" t="s">
        <v>366</v>
      </c>
      <c r="D12" s="26" t="s">
        <v>366</v>
      </c>
      <c r="E12" s="26" t="s">
        <v>366</v>
      </c>
      <c r="F12" s="26" t="s">
        <v>366</v>
      </c>
      <c r="G12" s="26" t="s">
        <v>366</v>
      </c>
      <c r="H12" s="26" t="s">
        <v>366</v>
      </c>
      <c r="I12" s="26" t="s">
        <v>366</v>
      </c>
      <c r="J12" s="26" t="s">
        <v>366</v>
      </c>
      <c r="K12" s="26" t="s">
        <v>366</v>
      </c>
      <c r="L12" s="26" t="s">
        <v>366</v>
      </c>
      <c r="M12" s="26" t="s">
        <v>366</v>
      </c>
    </row>
    <row r="13" spans="1:13" ht="15.5">
      <c r="A13" s="33">
        <v>1963</v>
      </c>
      <c r="C13" s="26" t="s">
        <v>366</v>
      </c>
      <c r="D13" s="26" t="s">
        <v>366</v>
      </c>
      <c r="E13" s="26" t="s">
        <v>366</v>
      </c>
      <c r="F13" s="26" t="s">
        <v>366</v>
      </c>
      <c r="G13" s="26" t="s">
        <v>366</v>
      </c>
      <c r="H13" s="26" t="s">
        <v>366</v>
      </c>
      <c r="I13" s="26" t="s">
        <v>366</v>
      </c>
      <c r="J13" s="26" t="s">
        <v>366</v>
      </c>
      <c r="K13" s="26" t="s">
        <v>366</v>
      </c>
      <c r="L13" s="26" t="s">
        <v>366</v>
      </c>
      <c r="M13" s="26" t="s">
        <v>366</v>
      </c>
    </row>
    <row r="14" spans="1:13" ht="15.5">
      <c r="A14" s="33">
        <v>1964</v>
      </c>
      <c r="C14" s="26" t="s">
        <v>366</v>
      </c>
      <c r="D14" s="26" t="s">
        <v>366</v>
      </c>
      <c r="E14" s="26" t="s">
        <v>366</v>
      </c>
      <c r="F14" s="26" t="s">
        <v>366</v>
      </c>
      <c r="G14" s="26" t="s">
        <v>366</v>
      </c>
      <c r="H14" s="26" t="s">
        <v>366</v>
      </c>
      <c r="I14" s="26" t="s">
        <v>366</v>
      </c>
      <c r="J14" s="26" t="s">
        <v>366</v>
      </c>
      <c r="K14" s="26" t="s">
        <v>366</v>
      </c>
      <c r="L14" s="26" t="s">
        <v>366</v>
      </c>
      <c r="M14" s="26" t="s">
        <v>366</v>
      </c>
    </row>
    <row r="15" spans="1:13" ht="15.5">
      <c r="A15" s="33">
        <v>1965</v>
      </c>
      <c r="C15" s="26" t="s">
        <v>366</v>
      </c>
      <c r="D15" s="26" t="s">
        <v>366</v>
      </c>
      <c r="E15" s="26" t="s">
        <v>366</v>
      </c>
      <c r="F15" s="26" t="s">
        <v>366</v>
      </c>
      <c r="G15" s="26" t="s">
        <v>366</v>
      </c>
      <c r="H15" s="26" t="s">
        <v>366</v>
      </c>
      <c r="I15" s="26" t="s">
        <v>366</v>
      </c>
      <c r="J15" s="26" t="s">
        <v>366</v>
      </c>
      <c r="K15" s="26" t="s">
        <v>366</v>
      </c>
      <c r="L15" s="26" t="s">
        <v>366</v>
      </c>
      <c r="M15" s="26" t="s">
        <v>366</v>
      </c>
    </row>
    <row r="16" spans="1:13" ht="15.5">
      <c r="A16" s="33">
        <v>1966</v>
      </c>
      <c r="C16" s="26" t="s">
        <v>366</v>
      </c>
      <c r="D16" s="26" t="s">
        <v>366</v>
      </c>
      <c r="E16" s="26" t="s">
        <v>366</v>
      </c>
      <c r="F16" s="26" t="s">
        <v>366</v>
      </c>
      <c r="G16" s="26" t="s">
        <v>366</v>
      </c>
      <c r="H16" s="26" t="s">
        <v>366</v>
      </c>
      <c r="I16" s="26" t="s">
        <v>366</v>
      </c>
      <c r="J16" s="26" t="s">
        <v>366</v>
      </c>
      <c r="K16" s="26" t="s">
        <v>366</v>
      </c>
      <c r="L16" s="26" t="s">
        <v>366</v>
      </c>
      <c r="M16" s="26" t="s">
        <v>366</v>
      </c>
    </row>
    <row r="17" spans="1:13" ht="15.5">
      <c r="A17" s="33">
        <v>1967</v>
      </c>
      <c r="C17" s="26" t="s">
        <v>366</v>
      </c>
      <c r="D17" s="26" t="s">
        <v>366</v>
      </c>
      <c r="E17" s="26" t="s">
        <v>366</v>
      </c>
      <c r="F17" s="26" t="s">
        <v>366</v>
      </c>
      <c r="G17" s="26" t="s">
        <v>366</v>
      </c>
      <c r="H17" s="26" t="s">
        <v>366</v>
      </c>
      <c r="I17" s="26" t="s">
        <v>366</v>
      </c>
      <c r="J17" s="26" t="s">
        <v>366</v>
      </c>
      <c r="K17" s="26" t="s">
        <v>366</v>
      </c>
      <c r="L17" s="26" t="s">
        <v>366</v>
      </c>
      <c r="M17" s="26" t="s">
        <v>366</v>
      </c>
    </row>
    <row r="18" spans="1:13" ht="15.5">
      <c r="A18" s="33">
        <v>1968</v>
      </c>
      <c r="C18" s="26" t="s">
        <v>366</v>
      </c>
      <c r="D18" s="26" t="s">
        <v>366</v>
      </c>
      <c r="E18" s="26" t="s">
        <v>366</v>
      </c>
      <c r="F18" s="26" t="s">
        <v>366</v>
      </c>
      <c r="G18" s="26" t="s">
        <v>366</v>
      </c>
      <c r="H18" s="26" t="s">
        <v>366</v>
      </c>
      <c r="I18" s="26" t="s">
        <v>366</v>
      </c>
      <c r="J18" s="26" t="s">
        <v>366</v>
      </c>
      <c r="K18" s="26" t="s">
        <v>366</v>
      </c>
      <c r="L18" s="26" t="s">
        <v>366</v>
      </c>
      <c r="M18" s="26" t="s">
        <v>366</v>
      </c>
    </row>
    <row r="19" spans="1:13" ht="15.5">
      <c r="A19" s="33">
        <v>1969</v>
      </c>
      <c r="C19" s="26" t="s">
        <v>366</v>
      </c>
      <c r="D19" s="26" t="s">
        <v>366</v>
      </c>
      <c r="E19" s="26" t="s">
        <v>366</v>
      </c>
      <c r="F19" s="26" t="s">
        <v>366</v>
      </c>
      <c r="G19" s="26" t="s">
        <v>366</v>
      </c>
      <c r="H19" s="26" t="s">
        <v>366</v>
      </c>
      <c r="I19" s="26" t="s">
        <v>366</v>
      </c>
      <c r="J19" s="26" t="s">
        <v>366</v>
      </c>
      <c r="K19" s="26" t="s">
        <v>366</v>
      </c>
      <c r="L19" s="26" t="s">
        <v>366</v>
      </c>
      <c r="M19" s="26" t="s">
        <v>366</v>
      </c>
    </row>
    <row r="20" spans="1:13" ht="15.5">
      <c r="A20" s="33">
        <v>1970</v>
      </c>
      <c r="C20" s="26" t="s">
        <v>366</v>
      </c>
      <c r="D20" s="26" t="s">
        <v>366</v>
      </c>
      <c r="E20" s="26" t="s">
        <v>366</v>
      </c>
      <c r="F20" s="26" t="s">
        <v>366</v>
      </c>
      <c r="G20" s="26" t="s">
        <v>366</v>
      </c>
      <c r="H20" s="26" t="s">
        <v>366</v>
      </c>
      <c r="I20" s="26" t="s">
        <v>366</v>
      </c>
      <c r="J20" s="26" t="s">
        <v>366</v>
      </c>
      <c r="K20" s="26" t="s">
        <v>366</v>
      </c>
      <c r="L20" s="26" t="s">
        <v>366</v>
      </c>
      <c r="M20" s="26" t="s">
        <v>366</v>
      </c>
    </row>
    <row r="21" spans="1:13" ht="15.5">
      <c r="A21" s="33">
        <v>1971</v>
      </c>
      <c r="C21" s="26" t="s">
        <v>366</v>
      </c>
      <c r="D21" s="26" t="s">
        <v>366</v>
      </c>
      <c r="E21" s="26" t="s">
        <v>366</v>
      </c>
      <c r="F21" s="26" t="s">
        <v>366</v>
      </c>
      <c r="G21" s="26" t="s">
        <v>366</v>
      </c>
      <c r="H21" s="26" t="s">
        <v>366</v>
      </c>
      <c r="I21" s="26" t="s">
        <v>366</v>
      </c>
      <c r="J21" s="26" t="s">
        <v>366</v>
      </c>
      <c r="K21" s="26" t="s">
        <v>366</v>
      </c>
      <c r="L21" s="26" t="s">
        <v>366</v>
      </c>
      <c r="M21" s="26" t="s">
        <v>366</v>
      </c>
    </row>
    <row r="22" spans="1:13" ht="15.5">
      <c r="A22" s="33">
        <v>1972</v>
      </c>
      <c r="B22" s="32"/>
      <c r="C22" s="26" t="s">
        <v>366</v>
      </c>
      <c r="D22" s="26" t="s">
        <v>366</v>
      </c>
      <c r="E22" s="26" t="s">
        <v>366</v>
      </c>
      <c r="F22" s="26" t="s">
        <v>366</v>
      </c>
      <c r="G22" s="26" t="s">
        <v>366</v>
      </c>
      <c r="H22" s="26" t="s">
        <v>366</v>
      </c>
      <c r="I22" s="26" t="s">
        <v>366</v>
      </c>
      <c r="J22" s="26" t="s">
        <v>366</v>
      </c>
      <c r="K22" s="26" t="s">
        <v>366</v>
      </c>
      <c r="L22" s="26" t="s">
        <v>366</v>
      </c>
      <c r="M22" s="26" t="s">
        <v>366</v>
      </c>
    </row>
    <row r="23" spans="1:13" ht="15.5">
      <c r="A23" s="33">
        <v>1973</v>
      </c>
      <c r="B23" s="32"/>
      <c r="C23" s="26" t="s">
        <v>366</v>
      </c>
      <c r="D23" s="26" t="s">
        <v>366</v>
      </c>
      <c r="E23" s="26" t="s">
        <v>366</v>
      </c>
      <c r="F23" s="26" t="s">
        <v>366</v>
      </c>
      <c r="G23" s="26" t="s">
        <v>366</v>
      </c>
      <c r="H23" s="26" t="s">
        <v>366</v>
      </c>
      <c r="I23" s="26" t="s">
        <v>366</v>
      </c>
      <c r="J23" s="26" t="s">
        <v>366</v>
      </c>
      <c r="K23" s="26" t="s">
        <v>366</v>
      </c>
      <c r="L23" s="26" t="s">
        <v>366</v>
      </c>
      <c r="M23" s="26" t="s">
        <v>366</v>
      </c>
    </row>
    <row r="24" spans="1:13" ht="15.5">
      <c r="A24" s="33">
        <v>1974</v>
      </c>
      <c r="B24" s="32"/>
      <c r="C24" s="26" t="s">
        <v>366</v>
      </c>
      <c r="D24" s="26" t="s">
        <v>366</v>
      </c>
      <c r="E24" s="26" t="s">
        <v>366</v>
      </c>
      <c r="F24" s="26" t="s">
        <v>366</v>
      </c>
      <c r="G24" s="26" t="s">
        <v>366</v>
      </c>
      <c r="H24" s="26" t="s">
        <v>366</v>
      </c>
      <c r="I24" s="26" t="s">
        <v>366</v>
      </c>
      <c r="J24" s="26" t="s">
        <v>366</v>
      </c>
      <c r="K24" s="26" t="s">
        <v>366</v>
      </c>
      <c r="L24" s="26" t="s">
        <v>366</v>
      </c>
      <c r="M24" s="26" t="s">
        <v>366</v>
      </c>
    </row>
    <row r="25" spans="1:13" ht="15.5">
      <c r="A25" s="33">
        <v>1975</v>
      </c>
      <c r="B25" s="32"/>
      <c r="C25" s="26" t="s">
        <v>366</v>
      </c>
      <c r="D25" s="26" t="s">
        <v>366</v>
      </c>
      <c r="E25" s="26" t="s">
        <v>366</v>
      </c>
      <c r="F25" s="26" t="s">
        <v>366</v>
      </c>
      <c r="G25" s="26" t="s">
        <v>366</v>
      </c>
      <c r="H25" s="26" t="s">
        <v>366</v>
      </c>
      <c r="I25" s="26" t="s">
        <v>366</v>
      </c>
      <c r="J25" s="26" t="s">
        <v>366</v>
      </c>
      <c r="K25" s="26" t="s">
        <v>366</v>
      </c>
      <c r="L25" s="26" t="s">
        <v>366</v>
      </c>
      <c r="M25" s="26" t="s">
        <v>366</v>
      </c>
    </row>
    <row r="26" spans="1:13" ht="15.5">
      <c r="A26" s="33">
        <v>1976</v>
      </c>
      <c r="C26" s="26" t="s">
        <v>366</v>
      </c>
      <c r="D26" s="26" t="s">
        <v>366</v>
      </c>
      <c r="E26" s="26" t="s">
        <v>366</v>
      </c>
      <c r="F26" s="26" t="s">
        <v>366</v>
      </c>
      <c r="G26" s="26" t="s">
        <v>366</v>
      </c>
      <c r="H26" s="26" t="s">
        <v>366</v>
      </c>
      <c r="I26" s="26" t="s">
        <v>366</v>
      </c>
      <c r="J26" s="26" t="s">
        <v>366</v>
      </c>
      <c r="K26" s="26" t="s">
        <v>366</v>
      </c>
      <c r="L26" s="26" t="s">
        <v>366</v>
      </c>
      <c r="M26" s="26" t="s">
        <v>366</v>
      </c>
    </row>
    <row r="27" spans="1:13" ht="15.5">
      <c r="A27" s="33">
        <v>1977</v>
      </c>
      <c r="C27" s="26" t="s">
        <v>366</v>
      </c>
      <c r="D27" s="26" t="s">
        <v>366</v>
      </c>
      <c r="E27" s="26" t="s">
        <v>366</v>
      </c>
      <c r="F27" s="26" t="s">
        <v>366</v>
      </c>
      <c r="G27" s="26" t="s">
        <v>366</v>
      </c>
      <c r="H27" s="26" t="s">
        <v>366</v>
      </c>
      <c r="I27" s="26" t="s">
        <v>366</v>
      </c>
      <c r="J27" s="26" t="s">
        <v>366</v>
      </c>
      <c r="K27" s="26" t="s">
        <v>366</v>
      </c>
      <c r="L27" s="26" t="s">
        <v>366</v>
      </c>
      <c r="M27" s="26" t="s">
        <v>366</v>
      </c>
    </row>
    <row r="28" spans="1:13" ht="15.5">
      <c r="A28" s="33">
        <v>1978</v>
      </c>
      <c r="C28" s="26" t="s">
        <v>366</v>
      </c>
      <c r="D28" s="26" t="s">
        <v>366</v>
      </c>
      <c r="E28" s="26" t="s">
        <v>366</v>
      </c>
      <c r="F28" s="26" t="s">
        <v>366</v>
      </c>
      <c r="G28" s="26" t="s">
        <v>366</v>
      </c>
      <c r="H28" s="26" t="s">
        <v>366</v>
      </c>
      <c r="I28" s="26" t="s">
        <v>366</v>
      </c>
      <c r="J28" s="26" t="s">
        <v>366</v>
      </c>
      <c r="K28" s="26" t="s">
        <v>366</v>
      </c>
      <c r="L28" s="26" t="s">
        <v>366</v>
      </c>
      <c r="M28" s="26" t="s">
        <v>366</v>
      </c>
    </row>
    <row r="29" spans="1:13" ht="15.5">
      <c r="A29" s="33">
        <v>1979</v>
      </c>
      <c r="C29" s="26" t="s">
        <v>366</v>
      </c>
      <c r="D29" s="26" t="s">
        <v>366</v>
      </c>
      <c r="E29" s="26" t="s">
        <v>366</v>
      </c>
      <c r="F29" s="26" t="s">
        <v>366</v>
      </c>
      <c r="G29" s="26" t="s">
        <v>366</v>
      </c>
      <c r="H29" s="26" t="s">
        <v>366</v>
      </c>
      <c r="I29" s="26" t="s">
        <v>366</v>
      </c>
      <c r="J29" s="26" t="s">
        <v>366</v>
      </c>
      <c r="K29" s="26" t="s">
        <v>366</v>
      </c>
      <c r="L29" s="26" t="s">
        <v>366</v>
      </c>
      <c r="M29" s="26" t="s">
        <v>366</v>
      </c>
    </row>
    <row r="30" spans="1:13" ht="15.5">
      <c r="A30" s="33">
        <v>1980</v>
      </c>
      <c r="C30" s="26" t="s">
        <v>366</v>
      </c>
      <c r="D30" s="26" t="s">
        <v>366</v>
      </c>
      <c r="E30" s="26" t="s">
        <v>366</v>
      </c>
      <c r="F30" s="26" t="s">
        <v>366</v>
      </c>
      <c r="G30" s="26" t="s">
        <v>366</v>
      </c>
      <c r="H30" s="26" t="s">
        <v>366</v>
      </c>
      <c r="I30" s="26" t="s">
        <v>366</v>
      </c>
      <c r="J30" s="26" t="s">
        <v>366</v>
      </c>
      <c r="K30" s="26" t="s">
        <v>366</v>
      </c>
      <c r="L30" s="26" t="s">
        <v>366</v>
      </c>
      <c r="M30" s="26" t="s">
        <v>366</v>
      </c>
    </row>
    <row r="31" spans="1:13" ht="15.5">
      <c r="A31" s="33">
        <v>1981</v>
      </c>
      <c r="C31" s="26" t="s">
        <v>366</v>
      </c>
      <c r="D31" s="26" t="s">
        <v>366</v>
      </c>
      <c r="E31" s="26" t="s">
        <v>366</v>
      </c>
      <c r="F31" s="26" t="s">
        <v>366</v>
      </c>
      <c r="G31" s="26" t="s">
        <v>366</v>
      </c>
      <c r="H31" s="26" t="s">
        <v>366</v>
      </c>
      <c r="I31" s="26" t="s">
        <v>366</v>
      </c>
      <c r="J31" s="26" t="s">
        <v>366</v>
      </c>
      <c r="K31" s="26" t="s">
        <v>366</v>
      </c>
      <c r="L31" s="26" t="s">
        <v>366</v>
      </c>
      <c r="M31" s="26" t="s">
        <v>366</v>
      </c>
    </row>
    <row r="32" spans="1:13" ht="15.5">
      <c r="A32" s="33">
        <v>1982</v>
      </c>
      <c r="C32" s="26" t="s">
        <v>366</v>
      </c>
      <c r="D32" s="26" t="s">
        <v>366</v>
      </c>
      <c r="E32" s="26" t="s">
        <v>366</v>
      </c>
      <c r="F32" s="26" t="s">
        <v>366</v>
      </c>
      <c r="G32" s="26" t="s">
        <v>366</v>
      </c>
      <c r="H32" s="26" t="s">
        <v>366</v>
      </c>
      <c r="I32" s="26" t="s">
        <v>366</v>
      </c>
      <c r="J32" s="26" t="s">
        <v>366</v>
      </c>
      <c r="K32" s="26" t="s">
        <v>366</v>
      </c>
      <c r="L32" s="26" t="s">
        <v>366</v>
      </c>
      <c r="M32" s="26" t="s">
        <v>366</v>
      </c>
    </row>
    <row r="33" spans="1:13" ht="15.5">
      <c r="A33" s="33">
        <v>1983</v>
      </c>
      <c r="B33" s="32"/>
      <c r="C33" s="39">
        <v>1742</v>
      </c>
      <c r="D33" s="39">
        <f t="shared" ref="D33:D38" si="0">E33-C33</f>
        <v>12443</v>
      </c>
      <c r="E33" s="39">
        <v>14185</v>
      </c>
      <c r="F33" s="26" t="s">
        <v>366</v>
      </c>
      <c r="G33" s="26" t="s">
        <v>366</v>
      </c>
      <c r="I33" s="27">
        <f t="shared" ref="I33:I60" si="1">C33/C$35*100</f>
        <v>82.794676806083643</v>
      </c>
      <c r="J33" s="27">
        <f t="shared" ref="J33:J60" si="2">D33/D$35*100</f>
        <v>82.322196493549455</v>
      </c>
      <c r="K33" s="27">
        <f t="shared" ref="K33:K60" si="3">E33/E$35*100</f>
        <v>82.379929148034151</v>
      </c>
      <c r="L33" s="26" t="s">
        <v>366</v>
      </c>
      <c r="M33" s="26" t="s">
        <v>366</v>
      </c>
    </row>
    <row r="34" spans="1:13" ht="15.5">
      <c r="A34" s="33">
        <v>1984</v>
      </c>
      <c r="C34" s="39">
        <v>1920</v>
      </c>
      <c r="D34" s="39">
        <f t="shared" si="0"/>
        <v>14382</v>
      </c>
      <c r="E34" s="39">
        <v>16302</v>
      </c>
      <c r="F34" s="26" t="s">
        <v>366</v>
      </c>
      <c r="G34" s="26" t="s">
        <v>366</v>
      </c>
      <c r="I34" s="27">
        <f t="shared" si="1"/>
        <v>91.254752851711032</v>
      </c>
      <c r="J34" s="27">
        <f t="shared" si="2"/>
        <v>95.150512735693013</v>
      </c>
      <c r="K34" s="27">
        <f t="shared" si="3"/>
        <v>94.674487484755204</v>
      </c>
      <c r="L34" s="26" t="s">
        <v>366</v>
      </c>
      <c r="M34" s="26" t="s">
        <v>366</v>
      </c>
    </row>
    <row r="35" spans="1:13" ht="15.5">
      <c r="A35" s="33">
        <v>1985</v>
      </c>
      <c r="C35" s="39">
        <v>2104</v>
      </c>
      <c r="D35" s="39">
        <f t="shared" si="0"/>
        <v>15115</v>
      </c>
      <c r="E35" s="39">
        <v>17219</v>
      </c>
      <c r="F35" s="26" t="s">
        <v>366</v>
      </c>
      <c r="G35" s="26" t="s">
        <v>366</v>
      </c>
      <c r="I35" s="27">
        <f t="shared" si="1"/>
        <v>100</v>
      </c>
      <c r="J35" s="27">
        <f t="shared" si="2"/>
        <v>100</v>
      </c>
      <c r="K35" s="27">
        <f t="shared" si="3"/>
        <v>100</v>
      </c>
      <c r="L35" s="26" t="s">
        <v>366</v>
      </c>
      <c r="M35" s="26" t="s">
        <v>366</v>
      </c>
    </row>
    <row r="36" spans="1:13" ht="15.5">
      <c r="A36" s="33">
        <v>1986</v>
      </c>
      <c r="C36" s="39">
        <v>2116</v>
      </c>
      <c r="D36" s="39">
        <f t="shared" si="0"/>
        <v>15531</v>
      </c>
      <c r="E36" s="39">
        <v>17647</v>
      </c>
      <c r="F36" s="26" t="s">
        <v>366</v>
      </c>
      <c r="G36" s="26" t="s">
        <v>366</v>
      </c>
      <c r="I36" s="27">
        <f t="shared" si="1"/>
        <v>100.57034220532319</v>
      </c>
      <c r="J36" s="27">
        <f t="shared" si="2"/>
        <v>102.7522328812438</v>
      </c>
      <c r="K36" s="27">
        <f t="shared" si="3"/>
        <v>102.48562634299321</v>
      </c>
      <c r="L36" s="26" t="s">
        <v>366</v>
      </c>
      <c r="M36" s="26" t="s">
        <v>366</v>
      </c>
    </row>
    <row r="37" spans="1:13" ht="15.5">
      <c r="A37" s="33">
        <v>1987</v>
      </c>
      <c r="C37" s="39">
        <v>2541</v>
      </c>
      <c r="D37" s="39">
        <f t="shared" si="0"/>
        <v>16226</v>
      </c>
      <c r="E37" s="39">
        <v>18767</v>
      </c>
      <c r="F37" s="26" t="s">
        <v>366</v>
      </c>
      <c r="G37" s="26" t="s">
        <v>366</v>
      </c>
      <c r="I37" s="27">
        <f t="shared" si="1"/>
        <v>120.7699619771863</v>
      </c>
      <c r="J37" s="27">
        <f t="shared" si="2"/>
        <v>107.35031425736024</v>
      </c>
      <c r="K37" s="27">
        <f t="shared" si="3"/>
        <v>108.99006910970439</v>
      </c>
      <c r="L37" s="26" t="s">
        <v>366</v>
      </c>
      <c r="M37" s="26" t="s">
        <v>366</v>
      </c>
    </row>
    <row r="38" spans="1:13" ht="15.5">
      <c r="A38" s="33">
        <v>1988</v>
      </c>
      <c r="C38" s="39">
        <v>2961</v>
      </c>
      <c r="D38" s="39">
        <f t="shared" si="0"/>
        <v>17137</v>
      </c>
      <c r="E38" s="39">
        <v>20098</v>
      </c>
      <c r="F38" s="26" t="s">
        <v>366</v>
      </c>
      <c r="G38" s="26" t="s">
        <v>366</v>
      </c>
      <c r="I38" s="27">
        <f t="shared" si="1"/>
        <v>140.73193916349811</v>
      </c>
      <c r="J38" s="27">
        <f t="shared" si="2"/>
        <v>113.37743962950711</v>
      </c>
      <c r="K38" s="27">
        <f t="shared" si="3"/>
        <v>116.7199024333585</v>
      </c>
      <c r="L38" s="26" t="s">
        <v>366</v>
      </c>
      <c r="M38" s="26" t="s">
        <v>366</v>
      </c>
    </row>
    <row r="39" spans="1:13" ht="15.5">
      <c r="A39" s="33">
        <v>1989</v>
      </c>
      <c r="C39" s="39">
        <v>3141</v>
      </c>
      <c r="D39" s="39">
        <v>18262</v>
      </c>
      <c r="E39" s="39">
        <v>21404</v>
      </c>
      <c r="F39" s="26" t="s">
        <v>366</v>
      </c>
      <c r="G39" s="26" t="s">
        <v>366</v>
      </c>
      <c r="I39" s="27">
        <f t="shared" si="1"/>
        <v>149.28707224334602</v>
      </c>
      <c r="J39" s="27">
        <f t="shared" si="2"/>
        <v>120.82037710883229</v>
      </c>
      <c r="K39" s="27">
        <f t="shared" si="3"/>
        <v>124.3045473023985</v>
      </c>
      <c r="L39" s="26" t="s">
        <v>366</v>
      </c>
      <c r="M39" s="26" t="s">
        <v>366</v>
      </c>
    </row>
    <row r="40" spans="1:13" ht="15.5">
      <c r="A40" s="33">
        <v>1990</v>
      </c>
      <c r="C40" s="39">
        <v>3286</v>
      </c>
      <c r="D40" s="39">
        <v>18501</v>
      </c>
      <c r="E40" s="39">
        <v>21786</v>
      </c>
      <c r="F40" s="26" t="s">
        <v>366</v>
      </c>
      <c r="G40" s="26" t="s">
        <v>366</v>
      </c>
      <c r="I40" s="27">
        <f t="shared" si="1"/>
        <v>156.1787072243346</v>
      </c>
      <c r="J40" s="27">
        <f t="shared" si="2"/>
        <v>122.40158782666227</v>
      </c>
      <c r="K40" s="27">
        <f t="shared" si="3"/>
        <v>126.5230268889018</v>
      </c>
      <c r="L40" s="26" t="s">
        <v>366</v>
      </c>
      <c r="M40" s="26" t="s">
        <v>366</v>
      </c>
    </row>
    <row r="41" spans="1:13" ht="15.5">
      <c r="A41" s="33">
        <v>1991</v>
      </c>
      <c r="B41" s="68"/>
      <c r="C41" s="39">
        <v>3200</v>
      </c>
      <c r="D41" s="39">
        <v>18747</v>
      </c>
      <c r="E41" s="39">
        <v>21947</v>
      </c>
      <c r="F41" s="26" t="s">
        <v>366</v>
      </c>
      <c r="G41" s="26" t="s">
        <v>366</v>
      </c>
      <c r="I41" s="27">
        <f t="shared" si="1"/>
        <v>152.09125475285171</v>
      </c>
      <c r="J41" s="27">
        <f t="shared" si="2"/>
        <v>124.02911015547468</v>
      </c>
      <c r="K41" s="27">
        <f t="shared" si="3"/>
        <v>127.45804053661654</v>
      </c>
      <c r="L41" s="26" t="s">
        <v>366</v>
      </c>
      <c r="M41" s="26" t="s">
        <v>366</v>
      </c>
    </row>
    <row r="42" spans="1:13" ht="15.5">
      <c r="A42" s="33">
        <v>1992</v>
      </c>
      <c r="B42" s="32"/>
      <c r="C42" s="40">
        <v>3516</v>
      </c>
      <c r="D42" s="40">
        <v>19060</v>
      </c>
      <c r="E42" s="40">
        <v>22575</v>
      </c>
      <c r="F42" s="26" t="s">
        <v>366</v>
      </c>
      <c r="G42" s="26" t="s">
        <v>366</v>
      </c>
      <c r="I42" s="56">
        <f t="shared" si="1"/>
        <v>167.11026615969581</v>
      </c>
      <c r="J42" s="56">
        <f t="shared" si="2"/>
        <v>126.09990076083362</v>
      </c>
      <c r="K42" s="56">
        <f t="shared" si="3"/>
        <v>131.10517451652242</v>
      </c>
      <c r="L42" s="26" t="s">
        <v>366</v>
      </c>
      <c r="M42" s="26" t="s">
        <v>366</v>
      </c>
    </row>
    <row r="43" spans="1:13" ht="15.5">
      <c r="A43" s="33">
        <v>1993</v>
      </c>
      <c r="C43" s="39">
        <v>4000</v>
      </c>
      <c r="D43" s="39">
        <v>18666</v>
      </c>
      <c r="E43" s="39">
        <v>22666</v>
      </c>
      <c r="F43" s="39">
        <v>12509</v>
      </c>
      <c r="G43" s="69">
        <v>35175</v>
      </c>
      <c r="I43" s="27">
        <f t="shared" si="1"/>
        <v>190.11406844106463</v>
      </c>
      <c r="J43" s="27">
        <f t="shared" si="2"/>
        <v>123.49321865696328</v>
      </c>
      <c r="K43" s="27">
        <f t="shared" si="3"/>
        <v>131.63366049131773</v>
      </c>
      <c r="L43" s="26" t="s">
        <v>366</v>
      </c>
      <c r="M43" s="26" t="s">
        <v>366</v>
      </c>
    </row>
    <row r="44" spans="1:13" ht="15.5">
      <c r="A44" s="33">
        <v>1994</v>
      </c>
      <c r="B44" s="32"/>
      <c r="C44" s="39">
        <v>4147</v>
      </c>
      <c r="D44" s="39">
        <v>19153</v>
      </c>
      <c r="E44" s="39">
        <v>23300</v>
      </c>
      <c r="F44" s="39">
        <v>12700</v>
      </c>
      <c r="G44" s="69">
        <v>36000</v>
      </c>
      <c r="I44" s="27">
        <f t="shared" si="1"/>
        <v>197.10076045627375</v>
      </c>
      <c r="J44" s="27">
        <f t="shared" si="2"/>
        <v>126.71518359245782</v>
      </c>
      <c r="K44" s="27">
        <f t="shared" si="3"/>
        <v>135.31563970033102</v>
      </c>
      <c r="L44" s="26" t="s">
        <v>366</v>
      </c>
      <c r="M44" s="26" t="s">
        <v>366</v>
      </c>
    </row>
    <row r="45" spans="1:13" ht="15.5">
      <c r="A45" s="33">
        <v>1995</v>
      </c>
      <c r="C45" s="39">
        <v>4318</v>
      </c>
      <c r="D45" s="39">
        <v>19670</v>
      </c>
      <c r="E45" s="39">
        <v>23987</v>
      </c>
      <c r="F45" s="39">
        <v>12749</v>
      </c>
      <c r="G45" s="69">
        <v>36736</v>
      </c>
      <c r="I45" s="27">
        <f t="shared" si="1"/>
        <v>205.22813688212929</v>
      </c>
      <c r="J45" s="27">
        <f t="shared" si="2"/>
        <v>130.13562686073436</v>
      </c>
      <c r="K45" s="27">
        <f t="shared" si="3"/>
        <v>139.30541843312619</v>
      </c>
      <c r="L45" s="26" t="s">
        <v>366</v>
      </c>
      <c r="M45" s="26" t="s">
        <v>366</v>
      </c>
    </row>
    <row r="46" spans="1:13" ht="15.5">
      <c r="A46" s="33">
        <v>1996</v>
      </c>
      <c r="C46" s="39">
        <v>4586</v>
      </c>
      <c r="D46" s="39">
        <v>20253</v>
      </c>
      <c r="E46" s="39">
        <v>24839</v>
      </c>
      <c r="F46" s="39">
        <v>12938</v>
      </c>
      <c r="G46" s="69">
        <v>37777</v>
      </c>
      <c r="I46" s="27">
        <f t="shared" si="1"/>
        <v>217.96577946768059</v>
      </c>
      <c r="J46" s="27">
        <f t="shared" si="2"/>
        <v>133.99272246113131</v>
      </c>
      <c r="K46" s="27">
        <f t="shared" si="3"/>
        <v>144.25344096637437</v>
      </c>
      <c r="L46" s="26" t="s">
        <v>366</v>
      </c>
      <c r="M46" s="26" t="s">
        <v>366</v>
      </c>
    </row>
    <row r="47" spans="1:13" ht="15.5">
      <c r="A47" s="33">
        <v>1997</v>
      </c>
      <c r="B47" s="70"/>
      <c r="C47" s="39">
        <v>4852</v>
      </c>
      <c r="D47" s="39">
        <v>20600</v>
      </c>
      <c r="E47" s="39">
        <v>25452</v>
      </c>
      <c r="F47" s="39">
        <v>13130</v>
      </c>
      <c r="G47" s="69">
        <v>38582</v>
      </c>
      <c r="I47" s="27">
        <f t="shared" si="1"/>
        <v>230.60836501901139</v>
      </c>
      <c r="J47" s="27">
        <f t="shared" si="2"/>
        <v>136.28845517697653</v>
      </c>
      <c r="K47" s="27">
        <f t="shared" si="3"/>
        <v>147.81346187351181</v>
      </c>
      <c r="L47" s="26" t="s">
        <v>366</v>
      </c>
      <c r="M47" s="26" t="s">
        <v>366</v>
      </c>
    </row>
    <row r="48" spans="1:13" ht="15.5">
      <c r="A48" s="33">
        <v>1998</v>
      </c>
      <c r="B48" s="355"/>
      <c r="C48" s="39">
        <v>5072</v>
      </c>
      <c r="D48" s="39">
        <v>20812</v>
      </c>
      <c r="E48" s="39">
        <v>25885</v>
      </c>
      <c r="F48" s="39">
        <v>13284</v>
      </c>
      <c r="G48" s="69">
        <v>39169</v>
      </c>
      <c r="I48" s="27">
        <f t="shared" si="1"/>
        <v>241.06463878326997</v>
      </c>
      <c r="J48" s="27">
        <f t="shared" si="2"/>
        <v>137.69103539530266</v>
      </c>
      <c r="K48" s="27">
        <f t="shared" si="3"/>
        <v>150.32812590742785</v>
      </c>
      <c r="L48" s="26" t="s">
        <v>366</v>
      </c>
      <c r="M48" s="26" t="s">
        <v>366</v>
      </c>
    </row>
    <row r="49" spans="1:13" ht="15.5">
      <c r="A49" s="33">
        <v>1999</v>
      </c>
      <c r="B49" s="355"/>
      <c r="C49" s="39">
        <v>5164</v>
      </c>
      <c r="D49" s="39">
        <v>21021</v>
      </c>
      <c r="E49" s="39">
        <v>26185</v>
      </c>
      <c r="F49" s="39">
        <v>13585</v>
      </c>
      <c r="G49" s="69">
        <v>39770</v>
      </c>
      <c r="I49" s="27">
        <f t="shared" si="1"/>
        <v>245.43726235741445</v>
      </c>
      <c r="J49" s="27">
        <f t="shared" si="2"/>
        <v>139.07376778035066</v>
      </c>
      <c r="K49" s="27">
        <f t="shared" si="3"/>
        <v>152.07038736279691</v>
      </c>
      <c r="L49" s="26" t="s">
        <v>366</v>
      </c>
      <c r="M49" s="26" t="s">
        <v>366</v>
      </c>
    </row>
    <row r="50" spans="1:13" ht="15.5">
      <c r="A50" s="27" t="s">
        <v>645</v>
      </c>
      <c r="B50" s="355"/>
      <c r="C50" s="39">
        <v>5405</v>
      </c>
      <c r="D50" s="39">
        <v>20531</v>
      </c>
      <c r="E50" s="39">
        <v>25937</v>
      </c>
      <c r="F50" s="39">
        <v>13625</v>
      </c>
      <c r="G50" s="69">
        <v>39561</v>
      </c>
      <c r="I50" s="27">
        <f t="shared" si="1"/>
        <v>256.89163498098861</v>
      </c>
      <c r="J50" s="27">
        <f t="shared" si="2"/>
        <v>135.83195501157789</v>
      </c>
      <c r="K50" s="27">
        <f t="shared" si="3"/>
        <v>150.63011789302513</v>
      </c>
      <c r="L50" s="26" t="s">
        <v>366</v>
      </c>
      <c r="M50" s="26" t="s">
        <v>366</v>
      </c>
    </row>
    <row r="51" spans="1:13" ht="15.5">
      <c r="A51" s="27" t="s">
        <v>646</v>
      </c>
      <c r="B51" s="355"/>
      <c r="C51" s="39">
        <v>5567</v>
      </c>
      <c r="D51" s="39">
        <v>20775</v>
      </c>
      <c r="E51" s="39">
        <v>26342</v>
      </c>
      <c r="F51" s="39">
        <v>13722</v>
      </c>
      <c r="G51" s="69">
        <v>40065</v>
      </c>
      <c r="I51" s="27">
        <f t="shared" si="1"/>
        <v>264.59125475285174</v>
      </c>
      <c r="J51" s="27">
        <f t="shared" si="2"/>
        <v>137.4462454515382</v>
      </c>
      <c r="K51" s="27">
        <f t="shared" si="3"/>
        <v>152.98217085777338</v>
      </c>
      <c r="L51" s="26" t="s">
        <v>366</v>
      </c>
      <c r="M51" s="26" t="s">
        <v>366</v>
      </c>
    </row>
    <row r="52" spans="1:13" ht="15.5">
      <c r="A52" s="27" t="s">
        <v>647</v>
      </c>
      <c r="B52" s="355"/>
      <c r="C52" s="39">
        <v>5730</v>
      </c>
      <c r="D52" s="9">
        <v>21533</v>
      </c>
      <c r="E52" s="9">
        <v>27264</v>
      </c>
      <c r="F52" s="39">
        <v>14272</v>
      </c>
      <c r="G52" s="69">
        <v>41535</v>
      </c>
      <c r="I52" s="27">
        <f t="shared" si="1"/>
        <v>272.33840304182507</v>
      </c>
      <c r="J52" s="27">
        <f t="shared" si="2"/>
        <v>142.46113132649685</v>
      </c>
      <c r="K52" s="27">
        <f t="shared" si="3"/>
        <v>158.33672106394098</v>
      </c>
      <c r="L52" s="26" t="s">
        <v>366</v>
      </c>
      <c r="M52" s="26" t="s">
        <v>366</v>
      </c>
    </row>
    <row r="53" spans="1:13" ht="15.5">
      <c r="A53" s="27" t="s">
        <v>648</v>
      </c>
      <c r="B53" s="355"/>
      <c r="C53" s="39">
        <v>5856</v>
      </c>
      <c r="D53" s="9">
        <v>21826</v>
      </c>
      <c r="E53" s="9">
        <v>27681</v>
      </c>
      <c r="F53" s="39">
        <v>14356</v>
      </c>
      <c r="G53" s="69">
        <v>42038</v>
      </c>
      <c r="I53" s="27">
        <f t="shared" si="1"/>
        <v>278.32699619771859</v>
      </c>
      <c r="J53" s="27">
        <f t="shared" si="2"/>
        <v>144.39960304333442</v>
      </c>
      <c r="K53" s="27">
        <f t="shared" si="3"/>
        <v>160.75846448690402</v>
      </c>
      <c r="L53" s="26" t="s">
        <v>366</v>
      </c>
      <c r="M53" s="26" t="s">
        <v>366</v>
      </c>
    </row>
    <row r="54" spans="1:13" ht="15.5">
      <c r="A54" s="27" t="s">
        <v>649</v>
      </c>
      <c r="B54" s="355"/>
      <c r="C54" s="39">
        <v>6094</v>
      </c>
      <c r="D54" s="9">
        <v>22114</v>
      </c>
      <c r="E54" s="9">
        <v>28209</v>
      </c>
      <c r="F54" s="39">
        <v>13869</v>
      </c>
      <c r="G54" s="69">
        <v>42078</v>
      </c>
      <c r="I54" s="27">
        <f t="shared" si="1"/>
        <v>289.63878326996195</v>
      </c>
      <c r="J54" s="27">
        <f t="shared" si="2"/>
        <v>146.30499503804168</v>
      </c>
      <c r="K54" s="27">
        <f t="shared" si="3"/>
        <v>163.82484464835358</v>
      </c>
      <c r="L54" s="26" t="s">
        <v>366</v>
      </c>
      <c r="M54" s="26" t="s">
        <v>366</v>
      </c>
    </row>
    <row r="55" spans="1:13" ht="15.5">
      <c r="A55" s="27" t="s">
        <v>650</v>
      </c>
      <c r="B55" s="355"/>
      <c r="C55" s="39">
        <v>6151</v>
      </c>
      <c r="D55" s="9">
        <v>21904</v>
      </c>
      <c r="E55" s="9">
        <v>28056</v>
      </c>
      <c r="F55" s="39">
        <v>14031</v>
      </c>
      <c r="G55" s="69">
        <v>42086</v>
      </c>
      <c r="I55" s="27">
        <f t="shared" si="1"/>
        <v>292.34790874524714</v>
      </c>
      <c r="J55" s="27">
        <f t="shared" si="2"/>
        <v>144.91564670856764</v>
      </c>
      <c r="K55" s="27">
        <f t="shared" si="3"/>
        <v>162.93629130611532</v>
      </c>
      <c r="L55" s="26" t="s">
        <v>366</v>
      </c>
      <c r="M55" s="26" t="s">
        <v>366</v>
      </c>
    </row>
    <row r="56" spans="1:13" ht="15.5">
      <c r="A56" s="27" t="s">
        <v>651</v>
      </c>
      <c r="B56" s="355"/>
      <c r="C56" s="39">
        <v>6433</v>
      </c>
      <c r="D56" s="9">
        <v>22465</v>
      </c>
      <c r="E56" s="9">
        <v>28898</v>
      </c>
      <c r="F56" s="39">
        <v>14558</v>
      </c>
      <c r="G56" s="69">
        <v>43456</v>
      </c>
      <c r="I56" s="27">
        <f t="shared" si="1"/>
        <v>305.75095057034218</v>
      </c>
      <c r="J56" s="27">
        <f t="shared" si="2"/>
        <v>148.62719153159114</v>
      </c>
      <c r="K56" s="27">
        <f t="shared" si="3"/>
        <v>167.82623845751786</v>
      </c>
      <c r="L56" s="26" t="s">
        <v>366</v>
      </c>
      <c r="M56" s="26" t="s">
        <v>366</v>
      </c>
    </row>
    <row r="57" spans="1:13" ht="15.5">
      <c r="A57" s="27" t="s">
        <v>652</v>
      </c>
      <c r="B57" s="355"/>
      <c r="C57" s="39">
        <v>6577</v>
      </c>
      <c r="D57" s="9">
        <v>22408</v>
      </c>
      <c r="E57" s="9">
        <v>28985</v>
      </c>
      <c r="F57" s="9">
        <v>15002</v>
      </c>
      <c r="G57" s="69">
        <v>43988</v>
      </c>
      <c r="I57" s="27">
        <f t="shared" si="1"/>
        <v>312.59505703422053</v>
      </c>
      <c r="J57" s="27">
        <f t="shared" si="2"/>
        <v>148.25008269930532</v>
      </c>
      <c r="K57" s="27">
        <f t="shared" si="3"/>
        <v>168.33149427957488</v>
      </c>
      <c r="L57" s="26" t="s">
        <v>366</v>
      </c>
      <c r="M57" s="26" t="s">
        <v>366</v>
      </c>
    </row>
    <row r="58" spans="1:13" ht="15.5">
      <c r="A58" s="27" t="s">
        <v>653</v>
      </c>
      <c r="B58" s="355"/>
      <c r="C58" s="39">
        <v>6683</v>
      </c>
      <c r="D58" s="39">
        <v>22126</v>
      </c>
      <c r="E58" s="39">
        <v>28809</v>
      </c>
      <c r="F58" s="39">
        <v>14989</v>
      </c>
      <c r="G58" s="39">
        <v>43799</v>
      </c>
      <c r="H58" s="71"/>
      <c r="I58" s="27">
        <f t="shared" si="1"/>
        <v>317.63307984790873</v>
      </c>
      <c r="J58" s="27">
        <f t="shared" si="2"/>
        <v>146.38438637115448</v>
      </c>
      <c r="K58" s="27">
        <f t="shared" si="3"/>
        <v>167.3093675590917</v>
      </c>
      <c r="L58" s="26" t="s">
        <v>366</v>
      </c>
      <c r="M58" s="26" t="s">
        <v>366</v>
      </c>
    </row>
    <row r="59" spans="1:13" ht="15.5">
      <c r="A59" s="27" t="s">
        <v>654</v>
      </c>
      <c r="B59" s="355"/>
      <c r="C59" s="39">
        <v>6633</v>
      </c>
      <c r="D59" s="39">
        <v>22327</v>
      </c>
      <c r="E59" s="39">
        <v>28960</v>
      </c>
      <c r="F59" s="39">
        <v>14604</v>
      </c>
      <c r="G59" s="69">
        <v>43566</v>
      </c>
      <c r="H59" s="37"/>
      <c r="I59" s="27">
        <f t="shared" si="1"/>
        <v>315.2566539923954</v>
      </c>
      <c r="J59" s="27">
        <f t="shared" si="2"/>
        <v>147.71419120079392</v>
      </c>
      <c r="K59" s="27">
        <f t="shared" si="3"/>
        <v>168.18630582496078</v>
      </c>
      <c r="L59" s="26" t="s">
        <v>366</v>
      </c>
      <c r="M59" s="26" t="s">
        <v>366</v>
      </c>
    </row>
    <row r="60" spans="1:13" ht="15.5">
      <c r="A60" s="27" t="s">
        <v>605</v>
      </c>
      <c r="B60" s="355"/>
      <c r="C60" s="39">
        <v>6503</v>
      </c>
      <c r="D60" s="39">
        <v>21992</v>
      </c>
      <c r="E60" s="39">
        <v>28495</v>
      </c>
      <c r="F60" s="39">
        <v>14664</v>
      </c>
      <c r="G60" s="39">
        <v>43160</v>
      </c>
      <c r="H60" s="71"/>
      <c r="I60" s="27">
        <f t="shared" si="1"/>
        <v>309.07794676806083</v>
      </c>
      <c r="J60" s="27">
        <f t="shared" si="2"/>
        <v>145.49784981806152</v>
      </c>
      <c r="K60" s="27">
        <f t="shared" si="3"/>
        <v>165.48580056913875</v>
      </c>
      <c r="L60" s="26" t="s">
        <v>366</v>
      </c>
      <c r="M60" s="26" t="s">
        <v>366</v>
      </c>
    </row>
    <row r="61" spans="1:13" ht="15.5">
      <c r="A61" s="27" t="s">
        <v>606</v>
      </c>
      <c r="B61" s="355"/>
      <c r="C61" s="39">
        <v>6570</v>
      </c>
      <c r="D61" s="39">
        <v>21996</v>
      </c>
      <c r="E61" s="39">
        <v>28566</v>
      </c>
      <c r="F61" s="39">
        <v>14519</v>
      </c>
      <c r="G61" s="69">
        <v>43085</v>
      </c>
      <c r="H61" s="71"/>
      <c r="I61" s="27">
        <f t="shared" ref="I61:K62" si="4">C61/C$35*100</f>
        <v>312.26235741444867</v>
      </c>
      <c r="J61" s="27">
        <f t="shared" si="4"/>
        <v>145.52431359576579</v>
      </c>
      <c r="K61" s="27">
        <f t="shared" si="4"/>
        <v>165.89813578024274</v>
      </c>
      <c r="L61" s="26" t="s">
        <v>366</v>
      </c>
      <c r="M61" s="26" t="s">
        <v>366</v>
      </c>
    </row>
    <row r="62" spans="1:13" ht="15.5">
      <c r="A62" s="33" t="s">
        <v>604</v>
      </c>
      <c r="B62" s="355"/>
      <c r="C62" s="39">
        <v>7140</v>
      </c>
      <c r="D62" s="39">
        <v>21712</v>
      </c>
      <c r="E62" s="39">
        <v>28852</v>
      </c>
      <c r="F62" s="39">
        <v>14645</v>
      </c>
      <c r="G62" s="39">
        <v>43498</v>
      </c>
      <c r="H62" s="71"/>
      <c r="I62" s="27">
        <f t="shared" si="4"/>
        <v>339.35361216730035</v>
      </c>
      <c r="J62" s="27">
        <f t="shared" si="4"/>
        <v>143.64538537876282</v>
      </c>
      <c r="K62" s="27">
        <f t="shared" si="4"/>
        <v>167.55909170102794</v>
      </c>
      <c r="L62" s="26" t="s">
        <v>366</v>
      </c>
      <c r="M62" s="26" t="s">
        <v>366</v>
      </c>
    </row>
    <row r="63" spans="1:13" ht="15.5">
      <c r="A63" s="27" t="s">
        <v>607</v>
      </c>
      <c r="B63" s="355"/>
      <c r="C63" s="39">
        <v>7262</v>
      </c>
      <c r="D63" s="39">
        <v>21786</v>
      </c>
      <c r="E63" s="39">
        <v>29048</v>
      </c>
      <c r="F63" s="39">
        <v>14663</v>
      </c>
      <c r="G63" s="39">
        <v>43711</v>
      </c>
      <c r="H63" s="71"/>
      <c r="I63" s="27">
        <f t="shared" ref="I63:K64" si="5">C63/C$35*100</f>
        <v>345.15209125475286</v>
      </c>
      <c r="J63" s="27">
        <f t="shared" si="5"/>
        <v>144.13496526629177</v>
      </c>
      <c r="K63" s="27">
        <f t="shared" si="5"/>
        <v>168.6973691852024</v>
      </c>
      <c r="L63" s="26" t="s">
        <v>366</v>
      </c>
      <c r="M63" s="26" t="s">
        <v>366</v>
      </c>
    </row>
    <row r="64" spans="1:13" ht="15.5">
      <c r="A64" s="27" t="s">
        <v>608</v>
      </c>
      <c r="B64" s="355"/>
      <c r="C64" s="39">
        <v>7421</v>
      </c>
      <c r="D64" s="39">
        <v>22025</v>
      </c>
      <c r="E64" s="39">
        <v>29446</v>
      </c>
      <c r="F64" s="39">
        <v>15330</v>
      </c>
      <c r="G64" s="39">
        <v>44776</v>
      </c>
      <c r="H64" s="71"/>
      <c r="I64" s="27">
        <f t="shared" si="5"/>
        <v>352.70912547528519</v>
      </c>
      <c r="J64" s="27">
        <f t="shared" si="5"/>
        <v>145.71617598412175</v>
      </c>
      <c r="K64" s="27">
        <f t="shared" si="5"/>
        <v>171.0087693826587</v>
      </c>
      <c r="L64" s="26" t="s">
        <v>366</v>
      </c>
      <c r="M64" s="26" t="s">
        <v>366</v>
      </c>
    </row>
    <row r="65" spans="1:13" ht="15.5">
      <c r="A65" s="27" t="s">
        <v>609</v>
      </c>
      <c r="B65" s="355"/>
      <c r="C65" s="39">
        <v>7477</v>
      </c>
      <c r="D65" s="39">
        <v>22395</v>
      </c>
      <c r="E65" s="39">
        <v>29872</v>
      </c>
      <c r="F65" s="39">
        <v>15502</v>
      </c>
      <c r="G65" s="39">
        <v>45374</v>
      </c>
      <c r="H65" s="71"/>
      <c r="I65" s="27">
        <f t="shared" ref="I65" si="6">C65/C$35*100</f>
        <v>355.37072243346006</v>
      </c>
      <c r="J65" s="27">
        <f t="shared" ref="J65" si="7">D65/D$35*100</f>
        <v>148.16407542176646</v>
      </c>
      <c r="K65" s="27">
        <f t="shared" ref="K65" si="8">E65/E$35*100</f>
        <v>173.48278064928277</v>
      </c>
      <c r="L65" s="26" t="s">
        <v>366</v>
      </c>
      <c r="M65" s="26" t="s">
        <v>366</v>
      </c>
    </row>
    <row r="66" spans="1:13" ht="15.5">
      <c r="A66" s="27" t="s">
        <v>610</v>
      </c>
      <c r="B66" s="355"/>
      <c r="C66" s="39">
        <v>7829</v>
      </c>
      <c r="D66" s="39">
        <v>23019</v>
      </c>
      <c r="E66" s="39">
        <v>30848</v>
      </c>
      <c r="F66" s="39">
        <v>15995</v>
      </c>
      <c r="G66" s="39">
        <v>46843</v>
      </c>
      <c r="H66" s="71"/>
      <c r="I66" s="27">
        <f t="shared" ref="I66" si="9">C66/C$35*100</f>
        <v>372.1007604562738</v>
      </c>
      <c r="J66" s="27">
        <f t="shared" ref="J66" si="10">D66/D$35*100</f>
        <v>152.29242474363215</v>
      </c>
      <c r="K66" s="27">
        <f t="shared" ref="K66" si="11">E66/E$35*100</f>
        <v>179.1509379174168</v>
      </c>
      <c r="L66" s="26" t="s">
        <v>366</v>
      </c>
      <c r="M66" s="26" t="s">
        <v>366</v>
      </c>
    </row>
    <row r="67" spans="1:13" ht="15.5">
      <c r="A67" s="27" t="s">
        <v>611</v>
      </c>
      <c r="B67" s="355"/>
      <c r="C67" s="39">
        <v>8054</v>
      </c>
      <c r="D67" s="39">
        <v>23351</v>
      </c>
      <c r="E67" s="39">
        <v>31405</v>
      </c>
      <c r="F67" s="39">
        <v>16639</v>
      </c>
      <c r="G67" s="39">
        <v>48045</v>
      </c>
      <c r="H67" s="71"/>
      <c r="I67" s="27">
        <f t="shared" ref="I67" si="12">C67/C$35*100</f>
        <v>382.79467680608366</v>
      </c>
      <c r="J67" s="27">
        <f t="shared" ref="J67" si="13">D67/D$35*100</f>
        <v>154.48891829308633</v>
      </c>
      <c r="K67" s="27">
        <f t="shared" ref="K67" si="14">E67/E$35*100</f>
        <v>182.38573668621871</v>
      </c>
      <c r="L67" s="26" t="s">
        <v>366</v>
      </c>
      <c r="M67" s="26" t="s">
        <v>366</v>
      </c>
    </row>
    <row r="68" spans="1:13" ht="15.5">
      <c r="A68" s="27" t="s">
        <v>612</v>
      </c>
      <c r="B68" s="355"/>
      <c r="C68" s="112">
        <v>8518</v>
      </c>
      <c r="D68" s="112">
        <v>23024</v>
      </c>
      <c r="E68" s="39">
        <v>31542</v>
      </c>
      <c r="F68" s="39">
        <v>16644</v>
      </c>
      <c r="G68" s="186">
        <v>48187</v>
      </c>
      <c r="H68" s="37"/>
      <c r="I68" s="27">
        <f t="shared" ref="I68" si="15">C68/C$35*100</f>
        <v>404.84790874524714</v>
      </c>
      <c r="J68" s="27">
        <f t="shared" ref="J68" si="16">D68/D$35*100</f>
        <v>152.32550446576249</v>
      </c>
      <c r="K68" s="27">
        <f t="shared" ref="K68" si="17">E68/E$35*100</f>
        <v>183.1813694175039</v>
      </c>
      <c r="L68" s="26" t="s">
        <v>366</v>
      </c>
      <c r="M68" s="26" t="s">
        <v>366</v>
      </c>
    </row>
    <row r="69" spans="1:13" ht="15.5">
      <c r="A69" s="27" t="s">
        <v>613</v>
      </c>
      <c r="B69" s="355"/>
      <c r="C69" s="112">
        <v>8654</v>
      </c>
      <c r="D69" s="112">
        <v>23557</v>
      </c>
      <c r="E69" s="39">
        <v>32211</v>
      </c>
      <c r="F69" s="39">
        <v>16501</v>
      </c>
      <c r="G69" s="112">
        <v>48713</v>
      </c>
      <c r="H69" s="71"/>
      <c r="I69" s="27">
        <f t="shared" ref="I69" si="18">C69/C$35*100</f>
        <v>411.31178707224336</v>
      </c>
      <c r="J69" s="27">
        <f t="shared" ref="J69" si="19">D69/D$35*100</f>
        <v>155.85180284485611</v>
      </c>
      <c r="K69" s="27">
        <f t="shared" ref="K69" si="20">E69/E$35*100</f>
        <v>187.06661246297693</v>
      </c>
      <c r="L69" s="26" t="s">
        <v>366</v>
      </c>
      <c r="M69" s="26" t="s">
        <v>366</v>
      </c>
    </row>
    <row r="70" spans="1:13" ht="15.5">
      <c r="A70" s="26" t="s">
        <v>553</v>
      </c>
      <c r="B70" s="355"/>
      <c r="C70" s="112">
        <v>6299</v>
      </c>
      <c r="D70" s="112">
        <v>17642</v>
      </c>
      <c r="E70" s="112">
        <v>23941</v>
      </c>
      <c r="F70" s="112">
        <v>13942</v>
      </c>
      <c r="G70" s="112">
        <v>37883</v>
      </c>
      <c r="H70" s="71"/>
      <c r="I70" s="27">
        <f t="shared" ref="I70" si="21">C70/C$35*100</f>
        <v>299.38212927756655</v>
      </c>
      <c r="J70" s="27">
        <f t="shared" ref="J70" si="22">D70/D$35*100</f>
        <v>116.71849156467087</v>
      </c>
      <c r="K70" s="27">
        <f t="shared" ref="K70" si="23">E70/E$35*100</f>
        <v>139.03827167663627</v>
      </c>
      <c r="L70" s="26" t="s">
        <v>366</v>
      </c>
      <c r="M70" s="26" t="s">
        <v>366</v>
      </c>
    </row>
    <row r="71" spans="1:13" ht="15.75" customHeight="1">
      <c r="A71" s="26" t="s">
        <v>641</v>
      </c>
      <c r="C71" s="112">
        <v>7428</v>
      </c>
      <c r="D71" s="112">
        <v>20074</v>
      </c>
      <c r="E71" s="112">
        <v>27502</v>
      </c>
      <c r="F71" s="112">
        <v>15908</v>
      </c>
      <c r="G71" s="186">
        <v>43410</v>
      </c>
      <c r="H71" s="356"/>
      <c r="I71" s="27">
        <f t="shared" ref="I71" si="24">C71/C$35*100</f>
        <v>353.04182509505699</v>
      </c>
      <c r="J71" s="27">
        <f t="shared" ref="J71" si="25">D71/D$35*100</f>
        <v>132.80846840886537</v>
      </c>
      <c r="K71" s="27">
        <f t="shared" ref="K71" si="26">E71/E$35*100</f>
        <v>159.71891515186712</v>
      </c>
      <c r="L71" s="26" t="s">
        <v>366</v>
      </c>
      <c r="M71" s="26" t="s">
        <v>366</v>
      </c>
    </row>
    <row r="72" spans="1:13" ht="15.75" customHeight="1">
      <c r="A72" s="26" t="s">
        <v>672</v>
      </c>
      <c r="C72" s="112">
        <v>8310</v>
      </c>
      <c r="D72" s="112">
        <v>22061</v>
      </c>
      <c r="E72" s="112">
        <v>30371</v>
      </c>
      <c r="F72" s="112">
        <v>17009</v>
      </c>
      <c r="G72" s="112">
        <v>47379</v>
      </c>
      <c r="H72" s="356"/>
      <c r="I72" s="27">
        <f t="shared" ref="I72" si="27">C72/C$35*100</f>
        <v>394.9619771863118</v>
      </c>
      <c r="J72" s="27">
        <f t="shared" ref="J72" si="28">D72/D$35*100</f>
        <v>145.95434998346013</v>
      </c>
      <c r="K72" s="27">
        <f t="shared" ref="K72" si="29">E72/E$35*100</f>
        <v>176.38074220337998</v>
      </c>
      <c r="L72" s="26" t="s">
        <v>366</v>
      </c>
      <c r="M72" s="26" t="s">
        <v>366</v>
      </c>
    </row>
    <row r="73" spans="1:13" ht="13" thickBot="1">
      <c r="A73" s="357"/>
      <c r="B73" s="357"/>
      <c r="C73" s="357"/>
      <c r="D73" s="357"/>
      <c r="E73" s="357"/>
      <c r="F73" s="357"/>
      <c r="G73" s="357"/>
      <c r="H73" s="357"/>
      <c r="I73" s="357"/>
      <c r="J73" s="357"/>
      <c r="K73" s="357"/>
      <c r="L73" s="357"/>
      <c r="M73" s="357"/>
    </row>
  </sheetData>
  <phoneticPr fontId="6" type="noConversion"/>
  <pageMargins left="0.74803149606299213" right="0.74803149606299213" top="0.78740157480314965" bottom="0.98425196850393704" header="0.51181102362204722" footer="0.51181102362204722"/>
  <pageSetup paperSize="9" scale="61"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W113"/>
  <sheetViews>
    <sheetView zoomScale="75" zoomScaleNormal="75" workbookViewId="0">
      <pane ySplit="8" topLeftCell="A9" activePane="bottomLeft" state="frozen"/>
      <selection activeCell="AC40" sqref="AC40"/>
      <selection pane="bottomLeft" activeCell="AC40" sqref="AC40"/>
    </sheetView>
  </sheetViews>
  <sheetFormatPr defaultColWidth="11.453125" defaultRowHeight="12.5"/>
  <cols>
    <col min="1" max="1" width="18.54296875" style="169" customWidth="1"/>
    <col min="2" max="2" width="16.26953125" style="169" customWidth="1"/>
    <col min="3" max="3" width="15.54296875" style="169" customWidth="1"/>
    <col min="4" max="4" width="16.7265625" style="169" customWidth="1"/>
    <col min="5" max="5" width="3.7265625" style="169" customWidth="1"/>
    <col min="6" max="6" width="10.81640625" style="169" customWidth="1"/>
    <col min="7" max="7" width="14.7265625" style="169" customWidth="1"/>
    <col min="8" max="8" width="13.1796875" style="169" customWidth="1"/>
    <col min="9" max="9" width="8.81640625" style="169" customWidth="1"/>
    <col min="10" max="16384" width="11.453125" style="169"/>
  </cols>
  <sheetData>
    <row r="1" spans="1:8" s="8" customFormat="1" ht="20">
      <c r="A1" s="35" t="s">
        <v>158</v>
      </c>
      <c r="G1" s="161" t="s">
        <v>280</v>
      </c>
    </row>
    <row r="3" spans="1:8" ht="14">
      <c r="A3" s="61" t="s">
        <v>131</v>
      </c>
      <c r="B3" s="63" t="s">
        <v>27</v>
      </c>
      <c r="C3" s="63" t="s">
        <v>142</v>
      </c>
      <c r="D3" s="63" t="s">
        <v>143</v>
      </c>
      <c r="E3" s="73"/>
      <c r="F3" s="63" t="s">
        <v>27</v>
      </c>
      <c r="G3" s="63" t="s">
        <v>142</v>
      </c>
      <c r="H3" s="63" t="s">
        <v>143</v>
      </c>
    </row>
    <row r="4" spans="1:8" ht="14">
      <c r="A4" s="65"/>
      <c r="B4" s="66" t="s">
        <v>144</v>
      </c>
      <c r="C4" s="66" t="s">
        <v>145</v>
      </c>
      <c r="D4" s="66" t="s">
        <v>146</v>
      </c>
      <c r="E4" s="74"/>
      <c r="F4" s="66" t="s">
        <v>144</v>
      </c>
      <c r="G4" s="66" t="s">
        <v>145</v>
      </c>
      <c r="H4" s="66" t="s">
        <v>146</v>
      </c>
    </row>
    <row r="5" spans="1:8" ht="14">
      <c r="A5" s="65"/>
      <c r="B5" s="66"/>
      <c r="C5" s="66" t="s">
        <v>147</v>
      </c>
      <c r="D5" s="66" t="s">
        <v>148</v>
      </c>
      <c r="E5" s="74"/>
      <c r="F5" s="66"/>
      <c r="G5" s="66" t="s">
        <v>147</v>
      </c>
      <c r="H5" s="66" t="s">
        <v>148</v>
      </c>
    </row>
    <row r="6" spans="1:8" ht="14">
      <c r="B6" s="347"/>
      <c r="C6" s="66" t="s">
        <v>149</v>
      </c>
      <c r="E6" s="348"/>
      <c r="G6" s="66" t="s">
        <v>149</v>
      </c>
      <c r="H6" s="66"/>
    </row>
    <row r="7" spans="1:8" ht="14">
      <c r="B7" s="347"/>
      <c r="C7" s="66" t="s">
        <v>150</v>
      </c>
      <c r="D7" s="347" t="s">
        <v>151</v>
      </c>
      <c r="E7" s="348"/>
      <c r="G7" s="66" t="s">
        <v>150</v>
      </c>
    </row>
    <row r="8" spans="1:8" ht="5.25" customHeight="1">
      <c r="A8" s="349"/>
      <c r="B8" s="350"/>
      <c r="C8" s="350"/>
      <c r="D8" s="350"/>
      <c r="E8" s="351"/>
      <c r="F8" s="349"/>
      <c r="G8" s="349"/>
      <c r="H8" s="349"/>
    </row>
    <row r="9" spans="1:8">
      <c r="B9" s="347"/>
      <c r="C9" s="347"/>
      <c r="D9" s="347"/>
      <c r="E9" s="348"/>
    </row>
    <row r="10" spans="1:8" ht="13">
      <c r="B10" s="6" t="s">
        <v>94</v>
      </c>
      <c r="C10" s="6" t="s">
        <v>94</v>
      </c>
      <c r="D10" s="6" t="s">
        <v>152</v>
      </c>
      <c r="E10" s="348"/>
      <c r="H10" s="6" t="s">
        <v>153</v>
      </c>
    </row>
    <row r="11" spans="1:8" ht="15.5">
      <c r="A11" s="33">
        <v>1962</v>
      </c>
      <c r="B11" s="33">
        <v>774.7</v>
      </c>
      <c r="C11" s="33">
        <v>86.498000000000005</v>
      </c>
      <c r="D11" s="39">
        <v>26703</v>
      </c>
      <c r="E11" s="348"/>
      <c r="F11" s="27">
        <f t="shared" ref="F11:F25" si="0">B11/B$34*100</f>
        <v>51.169088507265528</v>
      </c>
      <c r="G11" s="27">
        <f t="shared" ref="G11:G25" si="1">C11/C$34*100</f>
        <v>47.887635846246681</v>
      </c>
      <c r="H11" s="27">
        <f t="shared" ref="H11:H25" si="2">D11/D$34*100</f>
        <v>97.859786711620927</v>
      </c>
    </row>
    <row r="12" spans="1:8" ht="15.5">
      <c r="A12" s="33">
        <v>1963</v>
      </c>
      <c r="B12" s="33">
        <v>836.1</v>
      </c>
      <c r="C12" s="33">
        <v>100.29600000000001</v>
      </c>
      <c r="D12" s="39">
        <v>27728</v>
      </c>
      <c r="E12" s="348"/>
      <c r="F12" s="27">
        <f t="shared" si="0"/>
        <v>55.224570673712023</v>
      </c>
      <c r="G12" s="27">
        <f t="shared" si="1"/>
        <v>55.526582404623895</v>
      </c>
      <c r="H12" s="27">
        <f t="shared" si="2"/>
        <v>101.61615421262873</v>
      </c>
    </row>
    <row r="13" spans="1:8" ht="15.5">
      <c r="A13" s="33">
        <v>1964</v>
      </c>
      <c r="B13" s="33">
        <v>900.4</v>
      </c>
      <c r="C13" s="33">
        <v>116.509</v>
      </c>
      <c r="D13" s="39">
        <v>30527</v>
      </c>
      <c r="E13" s="348"/>
      <c r="F13" s="27">
        <f t="shared" si="0"/>
        <v>59.471598414795245</v>
      </c>
      <c r="G13" s="27">
        <f t="shared" si="1"/>
        <v>64.502538380197862</v>
      </c>
      <c r="H13" s="27">
        <f t="shared" si="2"/>
        <v>111.87378605196614</v>
      </c>
    </row>
    <row r="14" spans="1:8" ht="15.5">
      <c r="A14" s="33">
        <v>1965</v>
      </c>
      <c r="B14" s="33">
        <v>951</v>
      </c>
      <c r="C14" s="33">
        <v>112.988</v>
      </c>
      <c r="D14" s="39">
        <v>31827</v>
      </c>
      <c r="E14" s="348"/>
      <c r="F14" s="27">
        <f t="shared" si="0"/>
        <v>62.813738441215328</v>
      </c>
      <c r="G14" s="27">
        <f t="shared" si="1"/>
        <v>62.553217403821129</v>
      </c>
      <c r="H14" s="27">
        <f t="shared" si="2"/>
        <v>116.63795946787847</v>
      </c>
    </row>
    <row r="15" spans="1:8" ht="15.5">
      <c r="A15" s="33">
        <v>1966</v>
      </c>
      <c r="B15" s="33">
        <v>990.6</v>
      </c>
      <c r="C15" s="33">
        <v>112.517</v>
      </c>
      <c r="D15" s="7">
        <v>32280</v>
      </c>
      <c r="E15" s="348"/>
      <c r="F15" s="27">
        <f t="shared" si="0"/>
        <v>65.429326287978867</v>
      </c>
      <c r="G15" s="27">
        <f t="shared" si="1"/>
        <v>62.292459045436168</v>
      </c>
      <c r="H15" s="27">
        <f t="shared" si="2"/>
        <v>118.29809066588486</v>
      </c>
    </row>
    <row r="16" spans="1:8" ht="15.5">
      <c r="A16" s="33">
        <v>1967</v>
      </c>
      <c r="B16" s="39">
        <v>1035.2</v>
      </c>
      <c r="C16" s="33">
        <v>116.29300000000001</v>
      </c>
      <c r="D16" s="7">
        <v>31760</v>
      </c>
      <c r="E16" s="348"/>
      <c r="F16" s="27">
        <f t="shared" si="0"/>
        <v>68.375165125495371</v>
      </c>
      <c r="G16" s="27">
        <f t="shared" si="1"/>
        <v>64.382954929218769</v>
      </c>
      <c r="H16" s="27">
        <f t="shared" si="2"/>
        <v>116.39242129951992</v>
      </c>
    </row>
    <row r="17" spans="1:8" ht="15.5">
      <c r="A17" s="33">
        <v>1968</v>
      </c>
      <c r="B17" s="39">
        <v>1065.3</v>
      </c>
      <c r="C17" s="33">
        <v>118.819</v>
      </c>
      <c r="D17" s="7">
        <v>30649</v>
      </c>
      <c r="E17" s="348"/>
      <c r="F17" s="27">
        <f t="shared" si="0"/>
        <v>70.363276089828261</v>
      </c>
      <c r="G17" s="27">
        <f t="shared" si="1"/>
        <v>65.781416953168687</v>
      </c>
      <c r="H17" s="27">
        <f t="shared" si="2"/>
        <v>112.32088540330561</v>
      </c>
    </row>
    <row r="18" spans="1:8" ht="15.5">
      <c r="A18" s="33">
        <v>1969</v>
      </c>
      <c r="B18" s="39">
        <v>1106.4000000000001</v>
      </c>
      <c r="C18" s="33">
        <v>110.164</v>
      </c>
      <c r="D18" s="7">
        <v>31056</v>
      </c>
      <c r="E18" s="348"/>
      <c r="F18" s="27">
        <f t="shared" si="0"/>
        <v>73.077939233817716</v>
      </c>
      <c r="G18" s="27">
        <f t="shared" si="1"/>
        <v>60.989774507687109</v>
      </c>
      <c r="H18" s="27">
        <f t="shared" si="2"/>
        <v>113.8124381573643</v>
      </c>
    </row>
    <row r="19" spans="1:8" ht="15.5">
      <c r="A19" s="33">
        <v>1970</v>
      </c>
      <c r="B19" s="39">
        <v>1123.5999999999999</v>
      </c>
      <c r="C19" s="33">
        <v>117.252</v>
      </c>
      <c r="D19" s="7">
        <v>31240</v>
      </c>
      <c r="E19" s="348"/>
      <c r="F19" s="27">
        <f t="shared" si="0"/>
        <v>74.214002642007912</v>
      </c>
      <c r="G19" s="27">
        <f t="shared" si="1"/>
        <v>64.913883306482418</v>
      </c>
      <c r="H19" s="27">
        <f t="shared" si="2"/>
        <v>114.48675193315498</v>
      </c>
    </row>
    <row r="20" spans="1:8" ht="15.5">
      <c r="A20" s="33">
        <v>1971</v>
      </c>
      <c r="B20" s="39">
        <v>1134.5</v>
      </c>
      <c r="C20" s="33">
        <v>127.97</v>
      </c>
      <c r="D20" s="7">
        <v>31194</v>
      </c>
      <c r="E20" s="348"/>
      <c r="F20" s="27">
        <f t="shared" si="0"/>
        <v>74.933949801849408</v>
      </c>
      <c r="G20" s="27">
        <f t="shared" si="1"/>
        <v>70.84765843423186</v>
      </c>
      <c r="H20" s="27">
        <f t="shared" si="2"/>
        <v>114.31817348920733</v>
      </c>
    </row>
    <row r="21" spans="1:8" ht="15.5">
      <c r="A21" s="33">
        <v>1972</v>
      </c>
      <c r="B21" s="39">
        <v>1180.9000000000001</v>
      </c>
      <c r="C21" s="33">
        <v>160.93100000000001</v>
      </c>
      <c r="D21" s="7">
        <v>31762</v>
      </c>
      <c r="E21" s="348"/>
      <c r="F21" s="27">
        <f t="shared" si="0"/>
        <v>77.998678996037</v>
      </c>
      <c r="G21" s="27">
        <f t="shared" si="1"/>
        <v>89.095760877388201</v>
      </c>
      <c r="H21" s="27">
        <f t="shared" si="2"/>
        <v>116.39975079708287</v>
      </c>
    </row>
    <row r="22" spans="1:8" ht="15.5">
      <c r="A22" s="33">
        <v>1973</v>
      </c>
      <c r="B22" s="39">
        <v>1252</v>
      </c>
      <c r="C22" s="33">
        <v>172.86600000000001</v>
      </c>
      <c r="D22" s="7">
        <v>31404</v>
      </c>
      <c r="E22" s="348"/>
      <c r="F22" s="27">
        <f t="shared" si="0"/>
        <v>82.694848084544262</v>
      </c>
      <c r="G22" s="27">
        <f t="shared" si="1"/>
        <v>95.703300171070765</v>
      </c>
      <c r="H22" s="27">
        <f t="shared" si="2"/>
        <v>115.08777073331625</v>
      </c>
    </row>
    <row r="23" spans="1:8" ht="15.5">
      <c r="A23" s="33">
        <v>1974</v>
      </c>
      <c r="B23" s="40">
        <v>1274.2</v>
      </c>
      <c r="C23" s="33">
        <v>142.58099999999999</v>
      </c>
      <c r="D23" s="7">
        <v>28783</v>
      </c>
      <c r="E23" s="348"/>
      <c r="F23" s="56">
        <f t="shared" si="0"/>
        <v>84.161162483487445</v>
      </c>
      <c r="G23" s="27">
        <f t="shared" si="1"/>
        <v>78.936703815044254</v>
      </c>
      <c r="H23" s="27">
        <f t="shared" si="2"/>
        <v>105.48246417708067</v>
      </c>
    </row>
    <row r="24" spans="1:8" ht="15.5">
      <c r="A24" s="27" t="s">
        <v>615</v>
      </c>
      <c r="B24" s="39">
        <v>1304</v>
      </c>
      <c r="C24" s="33">
        <v>153.94</v>
      </c>
      <c r="D24" s="39">
        <v>28621</v>
      </c>
      <c r="E24" s="348"/>
      <c r="F24" s="27">
        <f t="shared" si="0"/>
        <v>86.12945838837517</v>
      </c>
      <c r="G24" s="27">
        <f t="shared" si="1"/>
        <v>85.225353906115913</v>
      </c>
      <c r="H24" s="27">
        <f t="shared" si="2"/>
        <v>104.88877487448237</v>
      </c>
    </row>
    <row r="25" spans="1:8" ht="15.5">
      <c r="A25" s="33">
        <v>1976</v>
      </c>
      <c r="B25" s="39">
        <v>1313.5</v>
      </c>
      <c r="C25" s="33">
        <v>159.49</v>
      </c>
      <c r="D25" s="39">
        <v>29933</v>
      </c>
      <c r="E25" s="348"/>
      <c r="F25" s="27">
        <f t="shared" si="0"/>
        <v>86.756935270805812</v>
      </c>
      <c r="G25" s="27">
        <f t="shared" si="1"/>
        <v>88.297984243773072</v>
      </c>
      <c r="H25" s="27">
        <f t="shared" si="2"/>
        <v>109.69692527577234</v>
      </c>
    </row>
    <row r="26" spans="1:8" ht="15.5">
      <c r="A26" s="33">
        <v>1977</v>
      </c>
      <c r="B26" s="40" t="s">
        <v>366</v>
      </c>
      <c r="C26" s="33">
        <v>155.249</v>
      </c>
      <c r="D26" s="39">
        <v>29783</v>
      </c>
      <c r="E26" s="348"/>
      <c r="F26" s="352" t="s">
        <v>366</v>
      </c>
      <c r="G26" s="27">
        <f t="shared" ref="G26:G59" si="3">C26/C$34*100</f>
        <v>85.950051764132709</v>
      </c>
      <c r="H26" s="27">
        <f t="shared" ref="H26:H59" si="4">D26/D$34*100</f>
        <v>109.14721295855171</v>
      </c>
    </row>
    <row r="27" spans="1:8" ht="15.5">
      <c r="A27" s="33">
        <v>1978</v>
      </c>
      <c r="B27" s="39">
        <v>1308</v>
      </c>
      <c r="C27" s="33">
        <v>178.50399999999999</v>
      </c>
      <c r="D27" s="39">
        <v>30506</v>
      </c>
      <c r="E27" s="348"/>
      <c r="F27" s="27">
        <f t="shared" ref="F27:F59" si="5">B27/B$34*100</f>
        <v>86.393659180977551</v>
      </c>
      <c r="G27" s="27">
        <f t="shared" si="3"/>
        <v>98.824649692460142</v>
      </c>
      <c r="H27" s="27">
        <f t="shared" si="4"/>
        <v>111.79682632755525</v>
      </c>
    </row>
    <row r="28" spans="1:8" ht="15.5">
      <c r="A28" s="33">
        <v>1979</v>
      </c>
      <c r="B28" s="39">
        <v>1353</v>
      </c>
      <c r="C28" s="33">
        <v>184.876</v>
      </c>
      <c r="D28" s="39">
        <v>31387</v>
      </c>
      <c r="E28" s="348"/>
      <c r="F28" s="27">
        <f t="shared" si="5"/>
        <v>89.365918097754289</v>
      </c>
      <c r="G28" s="27">
        <f t="shared" si="3"/>
        <v>102.35236149634328</v>
      </c>
      <c r="H28" s="27">
        <f t="shared" si="4"/>
        <v>115.02547000403123</v>
      </c>
    </row>
    <row r="29" spans="1:8" ht="15.5">
      <c r="A29" s="33">
        <v>1980</v>
      </c>
      <c r="B29" s="39">
        <v>1398</v>
      </c>
      <c r="C29" s="33">
        <v>175.911</v>
      </c>
      <c r="D29" s="39">
        <v>29286</v>
      </c>
      <c r="E29" s="348"/>
      <c r="F29" s="27">
        <f t="shared" si="5"/>
        <v>92.338177014531041</v>
      </c>
      <c r="G29" s="27">
        <f t="shared" si="3"/>
        <v>97.389094653623204</v>
      </c>
      <c r="H29" s="27">
        <f t="shared" si="4"/>
        <v>107.32583281416059</v>
      </c>
    </row>
    <row r="30" spans="1:8" ht="15.5">
      <c r="A30" s="33">
        <v>1981</v>
      </c>
      <c r="B30" s="39">
        <v>1397</v>
      </c>
      <c r="C30" s="33">
        <v>165.69200000000001</v>
      </c>
      <c r="D30" s="39">
        <v>28766</v>
      </c>
      <c r="E30" s="348"/>
      <c r="F30" s="27">
        <f t="shared" si="5"/>
        <v>92.27212681638045</v>
      </c>
      <c r="G30" s="27">
        <f t="shared" si="3"/>
        <v>91.731579442718967</v>
      </c>
      <c r="H30" s="27">
        <f t="shared" si="4"/>
        <v>105.42016344779566</v>
      </c>
    </row>
    <row r="31" spans="1:8" ht="15.5">
      <c r="A31" s="33">
        <v>1982</v>
      </c>
      <c r="B31" s="39">
        <v>1416</v>
      </c>
      <c r="C31" s="33">
        <v>171.17599999999999</v>
      </c>
      <c r="D31" s="39">
        <v>28273</v>
      </c>
      <c r="E31" s="348"/>
      <c r="F31" s="27">
        <f t="shared" si="5"/>
        <v>93.527080581241734</v>
      </c>
      <c r="G31" s="27">
        <f t="shared" si="3"/>
        <v>94.767670392576946</v>
      </c>
      <c r="H31" s="27">
        <f t="shared" si="4"/>
        <v>103.61344229853044</v>
      </c>
    </row>
    <row r="32" spans="1:8" ht="15.5">
      <c r="A32" s="33">
        <v>1983</v>
      </c>
      <c r="B32" s="39">
        <v>1448</v>
      </c>
      <c r="C32" s="33">
        <v>193.13900000000001</v>
      </c>
      <c r="D32" s="39">
        <v>25224</v>
      </c>
      <c r="E32" s="348"/>
      <c r="F32" s="27">
        <f t="shared" si="5"/>
        <v>95.640686922060766</v>
      </c>
      <c r="G32" s="27">
        <f t="shared" si="3"/>
        <v>106.92698212338134</v>
      </c>
      <c r="H32" s="27">
        <f t="shared" si="4"/>
        <v>92.439623263825268</v>
      </c>
    </row>
    <row r="33" spans="1:8" ht="15.5">
      <c r="A33" s="33">
        <v>1984</v>
      </c>
      <c r="B33" s="39">
        <v>1489</v>
      </c>
      <c r="C33" s="33">
        <v>183.17400000000001</v>
      </c>
      <c r="D33" s="39">
        <v>26158</v>
      </c>
      <c r="E33" s="348"/>
      <c r="F33" s="27">
        <f t="shared" si="5"/>
        <v>98.348745046235138</v>
      </c>
      <c r="G33" s="27">
        <f t="shared" si="3"/>
        <v>101.41008819279509</v>
      </c>
      <c r="H33" s="27">
        <f t="shared" si="4"/>
        <v>95.862498625719212</v>
      </c>
    </row>
    <row r="34" spans="1:8" ht="15.5">
      <c r="A34" s="33">
        <v>1985</v>
      </c>
      <c r="B34" s="39">
        <v>1514</v>
      </c>
      <c r="C34" s="33">
        <v>180.62700000000001</v>
      </c>
      <c r="D34" s="39">
        <v>27287</v>
      </c>
      <c r="E34" s="348"/>
      <c r="F34" s="27">
        <f t="shared" si="5"/>
        <v>100</v>
      </c>
      <c r="G34" s="27">
        <f t="shared" si="3"/>
        <v>100</v>
      </c>
      <c r="H34" s="27">
        <f t="shared" si="4"/>
        <v>100</v>
      </c>
    </row>
    <row r="35" spans="1:8" ht="15.5">
      <c r="A35" s="33">
        <v>1986</v>
      </c>
      <c r="B35" s="39">
        <v>1546</v>
      </c>
      <c r="C35" s="33">
        <v>180.75700000000001</v>
      </c>
      <c r="D35" s="39">
        <v>26117</v>
      </c>
      <c r="E35" s="348"/>
      <c r="F35" s="27">
        <f t="shared" si="5"/>
        <v>102.11360634081903</v>
      </c>
      <c r="G35" s="27">
        <f t="shared" si="3"/>
        <v>100.0719715214226</v>
      </c>
      <c r="H35" s="27">
        <f t="shared" si="4"/>
        <v>95.712243925678891</v>
      </c>
    </row>
    <row r="36" spans="1:8" ht="15.5">
      <c r="A36" s="33">
        <v>1987</v>
      </c>
      <c r="B36" s="39">
        <v>1575</v>
      </c>
      <c r="C36" s="33">
        <v>186.88</v>
      </c>
      <c r="D36" s="39">
        <v>24748</v>
      </c>
      <c r="E36" s="348"/>
      <c r="F36" s="27">
        <f t="shared" si="5"/>
        <v>104.02906208718625</v>
      </c>
      <c r="G36" s="27">
        <f t="shared" si="3"/>
        <v>103.46183018042706</v>
      </c>
      <c r="H36" s="27">
        <f t="shared" si="4"/>
        <v>90.695202843845053</v>
      </c>
    </row>
    <row r="37" spans="1:8" ht="15.5">
      <c r="A37" s="33">
        <v>1988</v>
      </c>
      <c r="B37" s="39">
        <v>1657</v>
      </c>
      <c r="C37" s="33">
        <v>200.124</v>
      </c>
      <c r="D37" s="39">
        <v>25425</v>
      </c>
      <c r="E37" s="348"/>
      <c r="F37" s="27">
        <f t="shared" si="5"/>
        <v>109.445178335535</v>
      </c>
      <c r="G37" s="27">
        <f t="shared" si="3"/>
        <v>110.79406733212642</v>
      </c>
      <c r="H37" s="27">
        <f t="shared" si="4"/>
        <v>93.176237768900933</v>
      </c>
    </row>
    <row r="38" spans="1:8" ht="15.5">
      <c r="A38" s="33">
        <v>1989</v>
      </c>
      <c r="B38" s="39">
        <v>1729</v>
      </c>
      <c r="C38" s="33">
        <v>212.62200000000001</v>
      </c>
      <c r="D38" s="39">
        <v>27532</v>
      </c>
      <c r="E38" s="348"/>
      <c r="F38" s="27">
        <f t="shared" si="5"/>
        <v>114.20079260237782</v>
      </c>
      <c r="G38" s="27">
        <f t="shared" si="3"/>
        <v>117.71329867627765</v>
      </c>
      <c r="H38" s="27">
        <f t="shared" si="4"/>
        <v>100.89786345146041</v>
      </c>
    </row>
    <row r="39" spans="1:8" ht="15.5">
      <c r="A39" s="33">
        <v>1990</v>
      </c>
      <c r="B39" s="39">
        <v>1788</v>
      </c>
      <c r="C39" s="33">
        <v>194.09299999999999</v>
      </c>
      <c r="D39" s="39">
        <v>27228</v>
      </c>
      <c r="E39" s="348"/>
      <c r="F39" s="27">
        <f t="shared" si="5"/>
        <v>118.09775429326288</v>
      </c>
      <c r="G39" s="27">
        <f t="shared" si="3"/>
        <v>107.45514236520563</v>
      </c>
      <c r="H39" s="27">
        <f t="shared" si="4"/>
        <v>99.783779821893205</v>
      </c>
    </row>
    <row r="40" spans="1:8" ht="15.5">
      <c r="A40" s="33">
        <v>1991</v>
      </c>
      <c r="B40" s="39">
        <v>1830</v>
      </c>
      <c r="C40" s="33">
        <v>153.97499999999999</v>
      </c>
      <c r="D40" s="39">
        <v>25346</v>
      </c>
      <c r="E40" s="348"/>
      <c r="F40" s="27">
        <f t="shared" si="5"/>
        <v>120.87186261558784</v>
      </c>
      <c r="G40" s="27">
        <f t="shared" si="3"/>
        <v>85.244730854191232</v>
      </c>
      <c r="H40" s="27">
        <f t="shared" si="4"/>
        <v>92.886722615164729</v>
      </c>
    </row>
    <row r="41" spans="1:8" ht="15.5">
      <c r="A41" s="27" t="s">
        <v>634</v>
      </c>
      <c r="B41" s="40">
        <v>1884</v>
      </c>
      <c r="C41" s="33">
        <v>153.779</v>
      </c>
      <c r="D41" s="39">
        <v>24173</v>
      </c>
      <c r="E41" s="348"/>
      <c r="F41" s="56">
        <f t="shared" si="5"/>
        <v>124.43857331571995</v>
      </c>
      <c r="G41" s="27">
        <f t="shared" si="3"/>
        <v>85.136219944969454</v>
      </c>
      <c r="H41" s="27">
        <f t="shared" si="4"/>
        <v>88.587972294499224</v>
      </c>
    </row>
    <row r="42" spans="1:8" ht="15.5">
      <c r="A42" s="33">
        <v>1993</v>
      </c>
      <c r="B42" s="39">
        <v>1874</v>
      </c>
      <c r="C42" s="33">
        <v>170.30799999999999</v>
      </c>
      <c r="D42" s="39">
        <v>22414</v>
      </c>
      <c r="E42" s="348"/>
      <c r="F42" s="27">
        <f t="shared" si="5"/>
        <v>123.77807133421402</v>
      </c>
      <c r="G42" s="27">
        <f t="shared" si="3"/>
        <v>94.287122080309132</v>
      </c>
      <c r="H42" s="27">
        <f t="shared" si="4"/>
        <v>82.141679187891668</v>
      </c>
    </row>
    <row r="43" spans="1:8" ht="15.5">
      <c r="A43" s="27" t="s">
        <v>616</v>
      </c>
      <c r="B43" s="39">
        <v>1900</v>
      </c>
      <c r="C43" s="72">
        <v>169.637</v>
      </c>
      <c r="D43" s="39">
        <v>22573</v>
      </c>
      <c r="E43" s="348"/>
      <c r="F43" s="27">
        <f t="shared" si="5"/>
        <v>125.49537648612944</v>
      </c>
      <c r="G43" s="56">
        <f t="shared" si="3"/>
        <v>93.915638304350949</v>
      </c>
      <c r="H43" s="27">
        <f t="shared" si="4"/>
        <v>82.724374244145565</v>
      </c>
    </row>
    <row r="44" spans="1:8" ht="15.5">
      <c r="A44" s="33">
        <v>1995</v>
      </c>
      <c r="B44" s="39">
        <v>1910</v>
      </c>
      <c r="C44" s="33">
        <v>172.7</v>
      </c>
      <c r="D44" s="39">
        <v>22194</v>
      </c>
      <c r="E44" s="348"/>
      <c r="F44" s="27">
        <f t="shared" si="5"/>
        <v>126.1558784676354</v>
      </c>
      <c r="G44" s="27">
        <f t="shared" si="3"/>
        <v>95.611398074484981</v>
      </c>
      <c r="H44" s="27">
        <f t="shared" si="4"/>
        <v>81.335434455968041</v>
      </c>
    </row>
    <row r="45" spans="1:8" ht="15.5">
      <c r="A45" s="33">
        <v>1996</v>
      </c>
      <c r="B45" s="39">
        <v>1966</v>
      </c>
      <c r="C45" s="33">
        <v>183</v>
      </c>
      <c r="D45" s="39">
        <v>21716</v>
      </c>
      <c r="E45" s="348"/>
      <c r="F45" s="27">
        <f t="shared" si="5"/>
        <v>129.85468956406868</v>
      </c>
      <c r="G45" s="27">
        <f t="shared" si="3"/>
        <v>101.31375707950639</v>
      </c>
      <c r="H45" s="27">
        <f t="shared" si="4"/>
        <v>79.58368453842489</v>
      </c>
    </row>
    <row r="46" spans="1:8" ht="15.5">
      <c r="A46" s="33">
        <v>1997</v>
      </c>
      <c r="B46" s="39">
        <v>2023</v>
      </c>
      <c r="C46" s="33">
        <v>205.6</v>
      </c>
      <c r="D46" s="39">
        <v>22629</v>
      </c>
      <c r="E46" s="348"/>
      <c r="F46" s="27">
        <f t="shared" si="5"/>
        <v>133.61955085865259</v>
      </c>
      <c r="G46" s="27">
        <f t="shared" si="3"/>
        <v>113.82572926528147</v>
      </c>
      <c r="H46" s="27">
        <f t="shared" si="4"/>
        <v>82.929600175907936</v>
      </c>
    </row>
    <row r="47" spans="1:8" ht="15.5">
      <c r="A47" s="33">
        <v>1998</v>
      </c>
      <c r="B47" s="39">
        <v>2073</v>
      </c>
      <c r="C47" s="33">
        <v>209.90100000000001</v>
      </c>
      <c r="D47" s="39">
        <v>22467</v>
      </c>
      <c r="E47" s="348"/>
      <c r="F47" s="27">
        <f t="shared" si="5"/>
        <v>136.92206076618228</v>
      </c>
      <c r="G47" s="27">
        <f t="shared" si="3"/>
        <v>116.20687937019383</v>
      </c>
      <c r="H47" s="27">
        <f t="shared" si="4"/>
        <v>82.335910873309643</v>
      </c>
    </row>
    <row r="48" spans="1:8" ht="15.5">
      <c r="A48" s="33">
        <v>1999</v>
      </c>
      <c r="B48" s="39">
        <v>2131</v>
      </c>
      <c r="C48" s="33">
        <v>216.12700000000001</v>
      </c>
      <c r="D48" s="39">
        <v>21002</v>
      </c>
      <c r="E48" s="348"/>
      <c r="F48" s="27">
        <f t="shared" si="5"/>
        <v>140.7529722589168</v>
      </c>
      <c r="G48" s="27">
        <f t="shared" si="3"/>
        <v>119.6537616192485</v>
      </c>
      <c r="H48" s="27">
        <f t="shared" si="4"/>
        <v>76.967053908454574</v>
      </c>
    </row>
    <row r="49" spans="1:8" ht="15.5">
      <c r="A49" s="33">
        <v>2000</v>
      </c>
      <c r="B49" s="39">
        <v>2188.357</v>
      </c>
      <c r="C49" s="33">
        <v>220.34100000000001</v>
      </c>
      <c r="D49" s="39">
        <v>20518</v>
      </c>
      <c r="E49" s="348"/>
      <c r="F49" s="27">
        <f t="shared" si="5"/>
        <v>144.54141347424041</v>
      </c>
      <c r="G49" s="27">
        <f t="shared" si="3"/>
        <v>121.98674616751649</v>
      </c>
      <c r="H49" s="27">
        <f t="shared" si="4"/>
        <v>75.193315498222603</v>
      </c>
    </row>
    <row r="50" spans="1:8" ht="15.5">
      <c r="A50" s="27" t="s">
        <v>617</v>
      </c>
      <c r="B50" s="39">
        <v>2262.248</v>
      </c>
      <c r="C50" s="33">
        <v>241.2</v>
      </c>
      <c r="D50" s="39">
        <v>19911</v>
      </c>
      <c r="E50" s="348"/>
      <c r="F50" s="27">
        <f t="shared" si="5"/>
        <v>149.421928665786</v>
      </c>
      <c r="G50" s="27">
        <f t="shared" si="3"/>
        <v>133.5348535933166</v>
      </c>
      <c r="H50" s="27">
        <f t="shared" si="4"/>
        <v>72.968812987869683</v>
      </c>
    </row>
    <row r="51" spans="1:8" ht="15.5">
      <c r="A51" s="33">
        <v>2002</v>
      </c>
      <c r="B51" s="39">
        <v>2330</v>
      </c>
      <c r="C51" s="33">
        <v>259.39999999999998</v>
      </c>
      <c r="D51" s="39">
        <v>19275</v>
      </c>
      <c r="E51" s="348"/>
      <c r="F51" s="27">
        <f t="shared" si="5"/>
        <v>153.89696169088506</v>
      </c>
      <c r="G51" s="27">
        <f t="shared" si="3"/>
        <v>143.61086659248062</v>
      </c>
      <c r="H51" s="27">
        <f t="shared" si="4"/>
        <v>70.63803276285411</v>
      </c>
    </row>
    <row r="52" spans="1:8" ht="15.5">
      <c r="A52" s="33">
        <v>2003</v>
      </c>
      <c r="B52" s="39">
        <v>2382.9899999999998</v>
      </c>
      <c r="C52" s="33">
        <v>262.39999999999998</v>
      </c>
      <c r="D52" s="39">
        <v>18756</v>
      </c>
      <c r="E52" s="348"/>
      <c r="F52" s="27">
        <f t="shared" si="5"/>
        <v>157.39696169088506</v>
      </c>
      <c r="G52" s="27">
        <f t="shared" si="3"/>
        <v>145.27174785607909</v>
      </c>
      <c r="H52" s="27">
        <f t="shared" si="4"/>
        <v>68.736028145270637</v>
      </c>
    </row>
    <row r="53" spans="1:8" ht="15.5">
      <c r="A53" s="33">
        <v>2004</v>
      </c>
      <c r="B53" s="39">
        <v>2448.1840000000002</v>
      </c>
      <c r="C53" s="33">
        <v>262.80900000000003</v>
      </c>
      <c r="D53" s="39">
        <v>18502</v>
      </c>
      <c r="E53" s="348"/>
      <c r="F53" s="27">
        <f t="shared" si="5"/>
        <v>161.70303830911493</v>
      </c>
      <c r="G53" s="27">
        <f t="shared" si="3"/>
        <v>145.49818133501637</v>
      </c>
      <c r="H53" s="27">
        <f t="shared" si="4"/>
        <v>67.805181954776998</v>
      </c>
    </row>
    <row r="54" spans="1:8" ht="15.5">
      <c r="A54" s="33">
        <v>2005</v>
      </c>
      <c r="B54" s="39">
        <v>2531.3339999999998</v>
      </c>
      <c r="C54" s="33">
        <v>251</v>
      </c>
      <c r="D54" s="39">
        <v>17890</v>
      </c>
      <c r="E54" s="348"/>
      <c r="F54" s="27">
        <f t="shared" si="5"/>
        <v>167.19511228533685</v>
      </c>
      <c r="G54" s="27">
        <f t="shared" si="3"/>
        <v>138.96039905440495</v>
      </c>
      <c r="H54" s="27">
        <f t="shared" si="4"/>
        <v>65.562355700516733</v>
      </c>
    </row>
    <row r="55" spans="1:8" ht="15.5">
      <c r="A55" s="33">
        <v>2006</v>
      </c>
      <c r="B55" s="39">
        <v>2564.2930000000001</v>
      </c>
      <c r="C55" s="33">
        <v>242.923</v>
      </c>
      <c r="D55" s="39">
        <v>17269</v>
      </c>
      <c r="E55" s="348"/>
      <c r="F55" s="27">
        <f t="shared" si="5"/>
        <v>169.3720607661823</v>
      </c>
      <c r="G55" s="27">
        <f t="shared" si="3"/>
        <v>134.48875306571</v>
      </c>
      <c r="H55" s="27">
        <f t="shared" si="4"/>
        <v>63.286546707223224</v>
      </c>
    </row>
    <row r="56" spans="1:8" ht="15.5">
      <c r="A56" s="33">
        <v>2007</v>
      </c>
      <c r="B56" s="39">
        <v>2626.9830000000002</v>
      </c>
      <c r="C56" s="39">
        <v>250.916</v>
      </c>
      <c r="D56" s="75">
        <v>16239</v>
      </c>
      <c r="E56" s="71"/>
      <c r="F56" s="27">
        <f t="shared" si="5"/>
        <v>173.51274768824308</v>
      </c>
      <c r="G56" s="27">
        <f t="shared" si="3"/>
        <v>138.91389437902419</v>
      </c>
      <c r="H56" s="27">
        <f t="shared" si="4"/>
        <v>59.511855462308063</v>
      </c>
    </row>
    <row r="57" spans="1:8" ht="15.5">
      <c r="A57" s="33">
        <v>2008</v>
      </c>
      <c r="B57" s="39">
        <v>2665.1860000000001</v>
      </c>
      <c r="C57" s="39">
        <v>215</v>
      </c>
      <c r="D57" s="39">
        <v>15592</v>
      </c>
      <c r="E57" s="71"/>
      <c r="F57" s="27">
        <f t="shared" si="5"/>
        <v>176.03606340819022</v>
      </c>
      <c r="G57" s="27">
        <f t="shared" si="3"/>
        <v>119.02982389122334</v>
      </c>
      <c r="H57" s="27">
        <f t="shared" si="4"/>
        <v>57.140763000696303</v>
      </c>
    </row>
    <row r="58" spans="1:8" ht="15.5">
      <c r="A58" s="33">
        <v>2009</v>
      </c>
      <c r="B58" s="39">
        <v>2683.8969999999995</v>
      </c>
      <c r="C58" s="39">
        <v>216</v>
      </c>
      <c r="D58" s="39">
        <v>15043</v>
      </c>
      <c r="E58" s="71"/>
      <c r="F58" s="27">
        <f t="shared" si="5"/>
        <v>177.27192866578596</v>
      </c>
      <c r="G58" s="27">
        <f t="shared" si="3"/>
        <v>119.58345097908949</v>
      </c>
      <c r="H58" s="27">
        <f t="shared" si="4"/>
        <v>55.128815919668703</v>
      </c>
    </row>
    <row r="59" spans="1:8" ht="15.5">
      <c r="A59" s="33">
        <v>2010</v>
      </c>
      <c r="B59" s="39">
        <v>2684.6819999999998</v>
      </c>
      <c r="C59" s="39">
        <v>208.7</v>
      </c>
      <c r="D59" s="39">
        <v>13338</v>
      </c>
      <c r="E59" s="71"/>
      <c r="F59" s="27">
        <f t="shared" si="5"/>
        <v>177.3237780713342</v>
      </c>
      <c r="G59" s="27">
        <f t="shared" si="3"/>
        <v>115.54197323766655</v>
      </c>
      <c r="H59" s="27">
        <f t="shared" si="4"/>
        <v>48.880419247260598</v>
      </c>
    </row>
    <row r="60" spans="1:8" ht="15.5">
      <c r="A60" s="33">
        <v>2011</v>
      </c>
      <c r="B60" s="39">
        <v>2691</v>
      </c>
      <c r="C60" s="39">
        <v>202</v>
      </c>
      <c r="D60" s="39">
        <v>12785</v>
      </c>
      <c r="E60" s="71"/>
      <c r="F60" s="27">
        <f t="shared" ref="F60:H61" si="6">B60/B$34*100</f>
        <v>177.74108322324966</v>
      </c>
      <c r="G60" s="27">
        <f t="shared" si="6"/>
        <v>111.83267174896332</v>
      </c>
      <c r="H60" s="27">
        <f t="shared" si="6"/>
        <v>46.85381317110712</v>
      </c>
    </row>
    <row r="61" spans="1:8" ht="15.5">
      <c r="A61" s="33">
        <v>2012</v>
      </c>
      <c r="B61" s="39">
        <v>2717</v>
      </c>
      <c r="C61" s="39">
        <v>216.4</v>
      </c>
      <c r="D61" s="39">
        <v>12712</v>
      </c>
      <c r="E61" s="71"/>
      <c r="F61" s="27">
        <f t="shared" si="6"/>
        <v>179.45838837516513</v>
      </c>
      <c r="G61" s="27">
        <f t="shared" si="6"/>
        <v>119.80490181423595</v>
      </c>
      <c r="H61" s="27">
        <f t="shared" si="6"/>
        <v>46.586286510059736</v>
      </c>
    </row>
    <row r="62" spans="1:8" ht="15.5">
      <c r="A62" s="33">
        <v>2013</v>
      </c>
      <c r="B62" s="39">
        <v>2759</v>
      </c>
      <c r="C62" s="39">
        <v>241</v>
      </c>
      <c r="D62" s="39">
        <v>11492</v>
      </c>
      <c r="E62" s="71"/>
      <c r="F62" s="27">
        <f t="shared" ref="F62:H63" si="7">B62/B$34*100</f>
        <v>182.23249669749009</v>
      </c>
      <c r="G62" s="27">
        <f t="shared" si="7"/>
        <v>133.42412817574339</v>
      </c>
      <c r="H62" s="27">
        <f t="shared" si="7"/>
        <v>42.115292996665076</v>
      </c>
    </row>
    <row r="63" spans="1:8" ht="15.5">
      <c r="A63" s="33">
        <v>2014</v>
      </c>
      <c r="B63" s="39">
        <v>2821.3599999999997</v>
      </c>
      <c r="C63" s="39">
        <v>262.16399999999999</v>
      </c>
      <c r="D63" s="39">
        <v>11302</v>
      </c>
      <c r="E63" s="71"/>
      <c r="F63" s="27">
        <f t="shared" si="7"/>
        <v>186.35138705416114</v>
      </c>
      <c r="G63" s="27">
        <f t="shared" si="7"/>
        <v>145.14109186334267</v>
      </c>
      <c r="H63" s="27">
        <f t="shared" si="7"/>
        <v>41.418990728185584</v>
      </c>
    </row>
    <row r="64" spans="1:8" ht="15.5">
      <c r="A64" s="33">
        <v>2015</v>
      </c>
      <c r="B64" s="39">
        <v>2862.7569999999996</v>
      </c>
      <c r="C64" s="39">
        <v>267.57800000000003</v>
      </c>
      <c r="D64" s="39">
        <v>10977</v>
      </c>
      <c r="E64" s="71"/>
      <c r="F64" s="27">
        <f t="shared" ref="F64" si="8">B64/B$34*100</f>
        <v>189.08566710700129</v>
      </c>
      <c r="G64" s="27">
        <f t="shared" ref="G64" si="9">C64/C$34*100</f>
        <v>148.13842891705008</v>
      </c>
      <c r="H64" s="27">
        <f t="shared" ref="H64" si="10">D64/D$34*100</f>
        <v>40.227947374207496</v>
      </c>
    </row>
    <row r="65" spans="1:8" ht="15.5">
      <c r="A65" s="33">
        <v>2016</v>
      </c>
      <c r="B65" s="39">
        <v>2918.8530000000005</v>
      </c>
      <c r="C65" s="39">
        <v>270.16500000000002</v>
      </c>
      <c r="D65" s="39">
        <v>10898</v>
      </c>
      <c r="E65" s="71"/>
      <c r="F65" s="27">
        <f t="shared" ref="F65" si="11">B65/B$34*100</f>
        <v>192.7908190224571</v>
      </c>
      <c r="G65" s="27">
        <f t="shared" ref="G65" si="12">C65/C$34*100</f>
        <v>149.57066219335979</v>
      </c>
      <c r="H65" s="27">
        <f t="shared" ref="H65" si="13">D65/D$34*100</f>
        <v>39.938432220471284</v>
      </c>
    </row>
    <row r="66" spans="1:8" ht="15.5">
      <c r="A66" s="33">
        <v>2017</v>
      </c>
      <c r="B66" s="39">
        <v>2961.5990000000002</v>
      </c>
      <c r="C66" s="39">
        <v>249.709</v>
      </c>
      <c r="D66" s="69">
        <v>9433</v>
      </c>
      <c r="E66" s="37"/>
      <c r="F66" s="27">
        <f t="shared" ref="F66" si="14">B66/B$34*100</f>
        <v>195.61420079260239</v>
      </c>
      <c r="G66" s="27">
        <f t="shared" ref="G66" si="15">C66/C$34*100</f>
        <v>138.24566648396973</v>
      </c>
      <c r="H66" s="27">
        <f t="shared" ref="H66" si="16">D66/D$34*100</f>
        <v>34.569575255616222</v>
      </c>
    </row>
    <row r="67" spans="1:8" ht="15.5">
      <c r="A67" s="33">
        <v>2018</v>
      </c>
      <c r="B67" s="112">
        <v>2990.7150000000001</v>
      </c>
      <c r="C67" s="112">
        <v>233.05799999999996</v>
      </c>
      <c r="D67" s="69">
        <v>8424</v>
      </c>
      <c r="E67" s="37"/>
      <c r="F67" s="27">
        <f t="shared" ref="F67" si="17">B67/B$34*100</f>
        <v>197.5373183619551</v>
      </c>
      <c r="G67" s="27">
        <f t="shared" ref="G67" si="18">C67/C$34*100</f>
        <v>129.02722184391035</v>
      </c>
      <c r="H67" s="27">
        <f t="shared" ref="H67" si="19">D67/D$34*100</f>
        <v>30.871843735111959</v>
      </c>
    </row>
    <row r="68" spans="1:8" ht="15.5">
      <c r="A68" s="33">
        <v>2019</v>
      </c>
      <c r="B68" s="112">
        <v>3040.779</v>
      </c>
      <c r="C68" s="112">
        <v>220.74600000000001</v>
      </c>
      <c r="D68" s="69">
        <v>7706</v>
      </c>
      <c r="E68" s="37"/>
      <c r="F68" s="27">
        <f t="shared" ref="F68" si="20">B68/B$34*100</f>
        <v>200.84405548216643</v>
      </c>
      <c r="G68" s="27">
        <f t="shared" ref="G68" si="21">C68/C$34*100</f>
        <v>122.21096513810228</v>
      </c>
      <c r="H68" s="27">
        <f t="shared" ref="H68" si="22">D68/D$34*100</f>
        <v>28.240554110015758</v>
      </c>
    </row>
    <row r="69" spans="1:8" ht="15.5">
      <c r="A69" s="26" t="s">
        <v>553</v>
      </c>
      <c r="B69" s="112">
        <v>3042.335</v>
      </c>
      <c r="C69" s="112">
        <v>160.92600000000002</v>
      </c>
      <c r="D69" s="186">
        <v>5062</v>
      </c>
      <c r="E69" s="37"/>
      <c r="F69" s="27">
        <f t="shared" ref="F69" si="23">B69/B$34*100</f>
        <v>200.94682959048876</v>
      </c>
      <c r="G69" s="27">
        <f t="shared" ref="G69" si="24">C69/C$34*100</f>
        <v>89.092992741948891</v>
      </c>
      <c r="H69" s="27">
        <f t="shared" ref="H69:H71" si="25">D69/D$34*100</f>
        <v>18.550958331806356</v>
      </c>
    </row>
    <row r="70" spans="1:8" ht="15.5">
      <c r="A70" s="26" t="s">
        <v>641</v>
      </c>
      <c r="B70" s="39">
        <v>3063.5540000000001</v>
      </c>
      <c r="C70" s="39">
        <v>181.351</v>
      </c>
      <c r="D70" s="69">
        <v>5115</v>
      </c>
      <c r="E70" s="37"/>
      <c r="F70" s="27">
        <f t="shared" ref="F70" si="26">B70/B$34*100</f>
        <v>202.34834874504622</v>
      </c>
      <c r="G70" s="27">
        <f t="shared" ref="G70" si="27">C70/C$34*100</f>
        <v>100.40082601161508</v>
      </c>
      <c r="H70" s="27">
        <f t="shared" si="25"/>
        <v>18.745190017224321</v>
      </c>
    </row>
    <row r="71" spans="1:8" ht="16" thickBot="1">
      <c r="A71" s="182" t="s">
        <v>672</v>
      </c>
      <c r="B71" s="262">
        <v>3093.0609999999997</v>
      </c>
      <c r="C71" s="262">
        <v>180.51299999999998</v>
      </c>
      <c r="D71" s="269">
        <v>5621</v>
      </c>
      <c r="E71" s="110"/>
      <c r="F71" s="60">
        <f t="shared" ref="F71" si="28">B71/B$34*100</f>
        <v>204.29729194187581</v>
      </c>
      <c r="G71" s="60">
        <f t="shared" ref="G71" si="29">C71/C$34*100</f>
        <v>99.936886511983232</v>
      </c>
      <c r="H71" s="60">
        <f t="shared" si="25"/>
        <v>20.599552900648661</v>
      </c>
    </row>
    <row r="72" spans="1:8" ht="15" customHeight="1">
      <c r="A72" s="169" t="s">
        <v>614</v>
      </c>
    </row>
    <row r="73" spans="1:8" ht="129" customHeight="1"/>
    <row r="103" spans="23:23">
      <c r="W103" s="169">
        <v>21002</v>
      </c>
    </row>
    <row r="104" spans="23:23">
      <c r="W104" s="169">
        <v>20517</v>
      </c>
    </row>
    <row r="105" spans="23:23">
      <c r="W105" s="169">
        <v>19910</v>
      </c>
    </row>
    <row r="106" spans="23:23">
      <c r="W106" s="169">
        <v>19275</v>
      </c>
    </row>
    <row r="107" spans="23:23">
      <c r="W107" s="169">
        <v>18757</v>
      </c>
    </row>
    <row r="108" spans="23:23">
      <c r="W108" s="169">
        <v>18502</v>
      </c>
    </row>
    <row r="109" spans="23:23">
      <c r="W109" s="169">
        <v>17885</v>
      </c>
    </row>
    <row r="110" spans="23:23">
      <c r="W110" s="169">
        <v>17269</v>
      </c>
    </row>
    <row r="111" spans="23:23">
      <c r="W111" s="169">
        <v>16238</v>
      </c>
    </row>
    <row r="112" spans="23:23">
      <c r="W112" s="169">
        <v>15590</v>
      </c>
    </row>
    <row r="113" spans="23:23">
      <c r="W113" s="169">
        <v>15027</v>
      </c>
    </row>
  </sheetData>
  <phoneticPr fontId="6" type="noConversion"/>
  <pageMargins left="0.74803149606299213" right="0.74803149606299213" top="0.78740157480314965" bottom="0.98425196850393704" header="0.51181102362204722" footer="0.51181102362204722"/>
  <pageSetup paperSize="9" scale="66"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2:E141"/>
  <sheetViews>
    <sheetView zoomScale="50" zoomScaleNormal="50" workbookViewId="0">
      <selection activeCell="AC40" sqref="AC40"/>
    </sheetView>
  </sheetViews>
  <sheetFormatPr defaultColWidth="11.453125" defaultRowHeight="15.5"/>
  <cols>
    <col min="1" max="3" width="11.453125" style="331" customWidth="1"/>
    <col min="4" max="4" width="19.7265625" style="331" customWidth="1"/>
    <col min="5" max="16" width="11.453125" style="331" customWidth="1"/>
    <col min="17" max="17" width="4.81640625" style="331" customWidth="1"/>
    <col min="18" max="18" width="55.453125" style="331" customWidth="1"/>
    <col min="19" max="16384" width="11.453125" style="331"/>
  </cols>
  <sheetData>
    <row r="2" spans="1:5" s="77" customFormat="1" ht="30">
      <c r="A2" s="76" t="s">
        <v>159</v>
      </c>
      <c r="C2" s="76"/>
      <c r="D2" s="76"/>
      <c r="E2" s="76"/>
    </row>
    <row r="11" spans="1:5" ht="197.25" customHeight="1"/>
    <row r="15" spans="1:5" ht="11.25" customHeight="1"/>
    <row r="16" spans="1:5" ht="11.25" customHeight="1"/>
    <row r="17" s="331" customFormat="1" ht="47.25" customHeight="1"/>
    <row r="18" s="331" customFormat="1" ht="11.25" customHeight="1"/>
    <row r="19" s="331" customFormat="1" ht="11.25" customHeight="1"/>
    <row r="20" s="331" customFormat="1" ht="11.25" customHeight="1"/>
    <row r="42" spans="1:1" s="77" customFormat="1" ht="15" customHeight="1">
      <c r="A42" s="76"/>
    </row>
    <row r="43" spans="1:1" s="77" customFormat="1" ht="19.5" customHeight="1">
      <c r="A43" s="78" t="s">
        <v>160</v>
      </c>
    </row>
    <row r="44" spans="1:1" s="77" customFormat="1" ht="18" customHeight="1">
      <c r="A44" s="78" t="s">
        <v>161</v>
      </c>
    </row>
    <row r="46" spans="1:1" ht="30">
      <c r="A46" s="76" t="s">
        <v>162</v>
      </c>
    </row>
    <row r="71" s="331" customFormat="1" ht="12" customHeight="1"/>
    <row r="72" s="331" customFormat="1" ht="13.5" customHeight="1"/>
    <row r="73" s="331" customFormat="1" ht="15.75" customHeight="1"/>
    <row r="74" s="331" customFormat="1" ht="15.75" customHeight="1"/>
    <row r="75" s="331" customFormat="1" ht="15.75" customHeight="1"/>
    <row r="76" s="331" customFormat="1" ht="19.5" customHeight="1"/>
    <row r="77" s="331" customFormat="1" ht="15.75" customHeight="1"/>
    <row r="78" s="331" customFormat="1" ht="6" customHeight="1"/>
    <row r="79" s="331" customFormat="1" ht="22.5" customHeight="1"/>
    <row r="80" s="331" customFormat="1" ht="15.75" customHeight="1"/>
    <row r="81" spans="1:4" ht="15.75" customHeight="1"/>
    <row r="82" spans="1:4" ht="15.75" customHeight="1"/>
    <row r="83" spans="1:4" ht="15.75" customHeight="1"/>
    <row r="84" spans="1:4" ht="15.75" customHeight="1"/>
    <row r="85" spans="1:4" ht="15.75" customHeight="1"/>
    <row r="86" spans="1:4" ht="15.75" customHeight="1"/>
    <row r="87" spans="1:4" ht="11.25" customHeight="1"/>
    <row r="88" spans="1:4" ht="126.75" customHeight="1"/>
    <row r="90" spans="1:4" ht="17.5">
      <c r="A90" s="78" t="s">
        <v>163</v>
      </c>
    </row>
    <row r="91" spans="1:4" ht="17.5">
      <c r="A91" s="78" t="s">
        <v>164</v>
      </c>
    </row>
    <row r="92" spans="1:4" ht="31">
      <c r="B92" s="344" t="s">
        <v>165</v>
      </c>
      <c r="C92" s="331" t="s">
        <v>166</v>
      </c>
      <c r="D92" s="344" t="s">
        <v>167</v>
      </c>
    </row>
    <row r="93" spans="1:4">
      <c r="A93" s="258">
        <v>1975</v>
      </c>
      <c r="B93" s="345">
        <f>'H4 other'!B24/1000</f>
        <v>1.304</v>
      </c>
      <c r="D93" s="258">
        <f>'H4 other'!C24</f>
        <v>153.94</v>
      </c>
    </row>
    <row r="94" spans="1:4">
      <c r="A94" s="258">
        <f>'H4 other'!A25</f>
        <v>1976</v>
      </c>
      <c r="B94" s="345">
        <f>'H4 other'!B25/1000</f>
        <v>1.3134999999999999</v>
      </c>
      <c r="D94" s="258">
        <f>'H4 other'!C25</f>
        <v>159.49</v>
      </c>
    </row>
    <row r="95" spans="1:4">
      <c r="A95" s="258">
        <f>'H4 other'!A26</f>
        <v>1977</v>
      </c>
      <c r="B95" s="345"/>
      <c r="D95" s="258">
        <f>'H4 other'!C26</f>
        <v>155.249</v>
      </c>
    </row>
    <row r="96" spans="1:4">
      <c r="A96" s="258">
        <f>'H4 other'!A27</f>
        <v>1978</v>
      </c>
      <c r="B96" s="345">
        <f>'H4 other'!B27/1000</f>
        <v>1.3080000000000001</v>
      </c>
      <c r="D96" s="258">
        <f>'H4 other'!C27</f>
        <v>178.50399999999999</v>
      </c>
    </row>
    <row r="97" spans="1:4">
      <c r="A97" s="258">
        <f>'H4 other'!A28</f>
        <v>1979</v>
      </c>
      <c r="B97" s="345">
        <f>'H4 other'!B28/1000</f>
        <v>1.353</v>
      </c>
      <c r="D97" s="258">
        <f>'H4 other'!C28</f>
        <v>184.876</v>
      </c>
    </row>
    <row r="98" spans="1:4">
      <c r="A98" s="258">
        <f>'H4 other'!A29</f>
        <v>1980</v>
      </c>
      <c r="B98" s="345">
        <f>'H4 other'!B29/1000</f>
        <v>1.3979999999999999</v>
      </c>
      <c r="D98" s="258">
        <f>'H4 other'!C29</f>
        <v>175.911</v>
      </c>
    </row>
    <row r="99" spans="1:4">
      <c r="A99" s="258">
        <f>'H4 other'!A30</f>
        <v>1981</v>
      </c>
      <c r="B99" s="345">
        <f>'H4 other'!B30/1000</f>
        <v>1.397</v>
      </c>
      <c r="D99" s="258">
        <f>'H4 other'!C30</f>
        <v>165.69200000000001</v>
      </c>
    </row>
    <row r="100" spans="1:4">
      <c r="A100" s="258">
        <f>'H4 other'!A31</f>
        <v>1982</v>
      </c>
      <c r="B100" s="345">
        <f>'H4 other'!B31/1000</f>
        <v>1.4159999999999999</v>
      </c>
      <c r="D100" s="258">
        <f>'H4 other'!C31</f>
        <v>171.17599999999999</v>
      </c>
    </row>
    <row r="101" spans="1:4">
      <c r="A101" s="258">
        <f>'H4 other'!A32</f>
        <v>1983</v>
      </c>
      <c r="B101" s="345">
        <f>'H4 other'!B32/1000</f>
        <v>1.448</v>
      </c>
      <c r="C101" s="339"/>
      <c r="D101" s="258">
        <f>'H4 other'!C32</f>
        <v>193.13900000000001</v>
      </c>
    </row>
    <row r="102" spans="1:4">
      <c r="A102" s="258">
        <f>'H4 other'!A33</f>
        <v>1984</v>
      </c>
      <c r="B102" s="345">
        <f>'H4 other'!B33/1000</f>
        <v>1.4890000000000001</v>
      </c>
      <c r="C102" s="339"/>
      <c r="D102" s="258">
        <f>'H4 other'!C33</f>
        <v>183.17400000000001</v>
      </c>
    </row>
    <row r="103" spans="1:4">
      <c r="A103" s="258">
        <f>'H4 other'!A34</f>
        <v>1985</v>
      </c>
      <c r="B103" s="345">
        <f>'H4 other'!B34/1000</f>
        <v>1.514</v>
      </c>
      <c r="C103" s="339"/>
      <c r="D103" s="258">
        <f>'H4 other'!C34</f>
        <v>180.62700000000001</v>
      </c>
    </row>
    <row r="104" spans="1:4">
      <c r="A104" s="258">
        <f>'H4 other'!A35</f>
        <v>1986</v>
      </c>
      <c r="B104" s="345">
        <f>'H4 other'!B35/1000</f>
        <v>1.546</v>
      </c>
      <c r="C104" s="339"/>
      <c r="D104" s="258">
        <f>'H4 other'!C35</f>
        <v>180.75700000000001</v>
      </c>
    </row>
    <row r="105" spans="1:4">
      <c r="A105" s="258">
        <f>'H4 other'!A36</f>
        <v>1987</v>
      </c>
      <c r="B105" s="345">
        <f>'H4 other'!B36/1000</f>
        <v>1.575</v>
      </c>
      <c r="C105" s="339"/>
      <c r="D105" s="258">
        <f>'H4 other'!C36</f>
        <v>186.88</v>
      </c>
    </row>
    <row r="106" spans="1:4">
      <c r="A106" s="258">
        <f>'H4 other'!A37</f>
        <v>1988</v>
      </c>
      <c r="B106" s="345">
        <f>'H4 other'!B37/1000</f>
        <v>1.657</v>
      </c>
      <c r="C106" s="339"/>
      <c r="D106" s="258">
        <f>'H4 other'!C37</f>
        <v>200.124</v>
      </c>
    </row>
    <row r="107" spans="1:4">
      <c r="A107" s="258">
        <f>'H4 other'!A38</f>
        <v>1989</v>
      </c>
      <c r="B107" s="345">
        <f>'H4 other'!B38/1000</f>
        <v>1.7290000000000001</v>
      </c>
      <c r="C107" s="339"/>
      <c r="D107" s="258">
        <f>'H4 other'!C38</f>
        <v>212.62200000000001</v>
      </c>
    </row>
    <row r="108" spans="1:4">
      <c r="A108" s="258">
        <f>'H4 other'!A39</f>
        <v>1990</v>
      </c>
      <c r="B108" s="345">
        <f>'H4 other'!B39/1000</f>
        <v>1.788</v>
      </c>
      <c r="C108" s="339"/>
      <c r="D108" s="258">
        <f>'H4 other'!C39</f>
        <v>194.09299999999999</v>
      </c>
    </row>
    <row r="109" spans="1:4">
      <c r="A109" s="258">
        <f>'H4 other'!A40</f>
        <v>1991</v>
      </c>
      <c r="B109" s="345">
        <f>'H4 other'!B40/1000</f>
        <v>1.83</v>
      </c>
      <c r="C109" s="339"/>
      <c r="D109" s="258">
        <f>'H4 other'!C40</f>
        <v>153.97499999999999</v>
      </c>
    </row>
    <row r="110" spans="1:4" ht="17.5">
      <c r="A110" s="258">
        <v>1992</v>
      </c>
      <c r="B110" s="345">
        <f>'H4 other'!B41/1000</f>
        <v>1.8839999999999999</v>
      </c>
      <c r="C110" s="90">
        <v>1.84</v>
      </c>
      <c r="D110" s="258">
        <f>'H4 other'!C41</f>
        <v>153.779</v>
      </c>
    </row>
    <row r="111" spans="1:4">
      <c r="A111" s="258">
        <f>'H4 other'!A42</f>
        <v>1993</v>
      </c>
      <c r="B111" s="345"/>
      <c r="C111" s="345">
        <f>'H4 other'!B42/1000</f>
        <v>1.8740000000000001</v>
      </c>
      <c r="D111" s="258">
        <f>'H4 other'!C42</f>
        <v>170.30799999999999</v>
      </c>
    </row>
    <row r="112" spans="1:4">
      <c r="A112" s="258">
        <v>1994</v>
      </c>
      <c r="C112" s="345">
        <f>'H4 other'!B43/1000</f>
        <v>1.9</v>
      </c>
      <c r="D112" s="258">
        <f>'H4 other'!C43</f>
        <v>169.637</v>
      </c>
    </row>
    <row r="113" spans="1:5">
      <c r="A113" s="258">
        <f>'H4 other'!A44</f>
        <v>1995</v>
      </c>
      <c r="C113" s="345">
        <f>'H4 other'!B44/1000</f>
        <v>1.91</v>
      </c>
      <c r="D113" s="258"/>
      <c r="E113" s="258">
        <f>'H4 other'!C44</f>
        <v>172.7</v>
      </c>
    </row>
    <row r="114" spans="1:5">
      <c r="A114" s="258">
        <f>'H4 other'!A45</f>
        <v>1996</v>
      </c>
      <c r="C114" s="345">
        <f>'H4 other'!B45/1000</f>
        <v>1.966</v>
      </c>
      <c r="E114" s="258">
        <f>'H4 other'!C45</f>
        <v>183</v>
      </c>
    </row>
    <row r="115" spans="1:5">
      <c r="A115" s="258">
        <f>'H4 other'!A46</f>
        <v>1997</v>
      </c>
      <c r="C115" s="345">
        <f>'H4 other'!B46/1000</f>
        <v>2.0230000000000001</v>
      </c>
      <c r="E115" s="258">
        <f>'H4 other'!C46</f>
        <v>205.6</v>
      </c>
    </row>
    <row r="116" spans="1:5">
      <c r="A116" s="258">
        <f>'H4 other'!A47</f>
        <v>1998</v>
      </c>
      <c r="C116" s="345">
        <f>'H4 other'!B47/1000</f>
        <v>2.073</v>
      </c>
      <c r="E116" s="258">
        <f>'H4 other'!C47</f>
        <v>209.90100000000001</v>
      </c>
    </row>
    <row r="117" spans="1:5">
      <c r="A117" s="258">
        <f>'H4 other'!A48</f>
        <v>1999</v>
      </c>
      <c r="C117" s="345">
        <f>'H4 other'!B48/1000</f>
        <v>2.1309999999999998</v>
      </c>
      <c r="E117" s="258">
        <f>'H4 other'!C48</f>
        <v>216.12700000000001</v>
      </c>
    </row>
    <row r="118" spans="1:5">
      <c r="A118" s="258">
        <f>'H4 other'!A49</f>
        <v>2000</v>
      </c>
      <c r="C118" s="345">
        <f>'H4 other'!B49/1000</f>
        <v>2.1883569999999999</v>
      </c>
      <c r="E118" s="258">
        <f>'H4 other'!C49</f>
        <v>220.34100000000001</v>
      </c>
    </row>
    <row r="119" spans="1:5">
      <c r="A119" s="258">
        <v>2001</v>
      </c>
      <c r="C119" s="345">
        <f>'H4 other'!B50/1000</f>
        <v>2.262248</v>
      </c>
      <c r="E119" s="258">
        <f>'H4 other'!C50</f>
        <v>241.2</v>
      </c>
    </row>
    <row r="120" spans="1:5">
      <c r="A120" s="258">
        <f>'H4 other'!A51</f>
        <v>2002</v>
      </c>
      <c r="C120" s="345">
        <f>'H4 other'!B51/1000</f>
        <v>2.33</v>
      </c>
      <c r="E120" s="258">
        <f>'H4 other'!C51</f>
        <v>259.39999999999998</v>
      </c>
    </row>
    <row r="121" spans="1:5">
      <c r="A121" s="258">
        <f>'H4 other'!A52</f>
        <v>2003</v>
      </c>
      <c r="C121" s="345">
        <f>'H4 other'!B52/1000</f>
        <v>2.3829899999999999</v>
      </c>
      <c r="E121" s="258">
        <f>'H4 other'!C52</f>
        <v>262.39999999999998</v>
      </c>
    </row>
    <row r="122" spans="1:5">
      <c r="A122" s="258">
        <f>'H4 other'!A53</f>
        <v>2004</v>
      </c>
      <c r="B122" s="346"/>
      <c r="C122" s="345">
        <f>'H4 other'!B53/1000</f>
        <v>2.4481840000000004</v>
      </c>
      <c r="E122" s="258">
        <f>'H4 other'!C53</f>
        <v>262.80900000000003</v>
      </c>
    </row>
    <row r="123" spans="1:5">
      <c r="A123" s="258">
        <f>'H4 other'!A54</f>
        <v>2005</v>
      </c>
      <c r="B123" s="346"/>
      <c r="C123" s="345">
        <f>'H4 other'!B54/1000</f>
        <v>2.5313339999999998</v>
      </c>
      <c r="E123" s="258">
        <f>'H4 other'!C54</f>
        <v>251</v>
      </c>
    </row>
    <row r="124" spans="1:5">
      <c r="A124" s="258">
        <f>'H4 other'!A55</f>
        <v>2006</v>
      </c>
      <c r="C124" s="345">
        <f>'H4 other'!B55/1000</f>
        <v>2.5642930000000002</v>
      </c>
      <c r="E124" s="258">
        <f>'H4 other'!C55</f>
        <v>242.923</v>
      </c>
    </row>
    <row r="125" spans="1:5">
      <c r="A125" s="258">
        <f>'H4 other'!A56</f>
        <v>2007</v>
      </c>
      <c r="C125" s="345">
        <f>'H4 other'!B56/1000</f>
        <v>2.6269830000000001</v>
      </c>
      <c r="E125" s="258">
        <f>'H4 other'!C56</f>
        <v>250.916</v>
      </c>
    </row>
    <row r="126" spans="1:5">
      <c r="A126" s="258">
        <f>'H4 other'!A57</f>
        <v>2008</v>
      </c>
      <c r="C126" s="345">
        <f>'H4 other'!B57/1000</f>
        <v>2.6651860000000003</v>
      </c>
      <c r="E126" s="258">
        <f>'H4 other'!C57</f>
        <v>215</v>
      </c>
    </row>
    <row r="127" spans="1:5">
      <c r="A127" s="258">
        <f>'H4 other'!A58</f>
        <v>2009</v>
      </c>
      <c r="C127" s="345">
        <f>'H4 other'!B58/1000</f>
        <v>2.6838969999999995</v>
      </c>
      <c r="E127" s="258">
        <f>'H4 other'!C58</f>
        <v>216</v>
      </c>
    </row>
    <row r="128" spans="1:5">
      <c r="A128" s="258">
        <f>'H4 other'!A59</f>
        <v>2010</v>
      </c>
      <c r="C128" s="345">
        <f>'H4 other'!B59/1000</f>
        <v>2.6846819999999996</v>
      </c>
      <c r="E128" s="258">
        <f>'H4 other'!C59</f>
        <v>208.7</v>
      </c>
    </row>
    <row r="129" spans="1:5">
      <c r="A129" s="258">
        <f>'H4 other'!A60</f>
        <v>2011</v>
      </c>
      <c r="C129" s="345">
        <f>'H4 other'!B60/1000</f>
        <v>2.6909999999999998</v>
      </c>
      <c r="E129" s="258">
        <f>'H4 other'!C60</f>
        <v>202</v>
      </c>
    </row>
    <row r="130" spans="1:5">
      <c r="A130" s="258">
        <f>'H4 other'!A61</f>
        <v>2012</v>
      </c>
      <c r="C130" s="345">
        <f>'H4 other'!B61/1000</f>
        <v>2.7170000000000001</v>
      </c>
      <c r="E130" s="258">
        <f>'H4 other'!C61</f>
        <v>216.4</v>
      </c>
    </row>
    <row r="131" spans="1:5">
      <c r="A131" s="258">
        <f>'H4 other'!A62</f>
        <v>2013</v>
      </c>
      <c r="C131" s="345">
        <f>'H4 other'!B62/1000</f>
        <v>2.7589999999999999</v>
      </c>
      <c r="E131" s="258">
        <f>'H4 other'!C62</f>
        <v>241</v>
      </c>
    </row>
    <row r="132" spans="1:5">
      <c r="A132" s="258">
        <f>'H4 other'!A63</f>
        <v>2014</v>
      </c>
      <c r="C132" s="345">
        <f>'H4 other'!B63/1000</f>
        <v>2.8213599999999999</v>
      </c>
      <c r="E132" s="258">
        <f>'H4 other'!C63</f>
        <v>262.16399999999999</v>
      </c>
    </row>
    <row r="133" spans="1:5">
      <c r="A133" s="258">
        <f>'H4 other'!A64</f>
        <v>2015</v>
      </c>
      <c r="C133" s="345">
        <f>'H4 other'!B64/1000</f>
        <v>2.8627569999999998</v>
      </c>
      <c r="E133" s="258">
        <f>'H4 other'!C64</f>
        <v>267.57800000000003</v>
      </c>
    </row>
    <row r="134" spans="1:5">
      <c r="A134" s="258">
        <f>'H4 other'!A65</f>
        <v>2016</v>
      </c>
      <c r="C134" s="345">
        <f>'H4 other'!B65/1000</f>
        <v>2.9188530000000004</v>
      </c>
      <c r="E134" s="258">
        <f>'H4 other'!C65</f>
        <v>270.16500000000002</v>
      </c>
    </row>
    <row r="135" spans="1:5">
      <c r="A135" s="258">
        <f>'H4 other'!A66</f>
        <v>2017</v>
      </c>
      <c r="C135" s="345">
        <f>'H4 other'!B66/1000</f>
        <v>2.9615990000000001</v>
      </c>
      <c r="E135" s="258">
        <f>'H4 other'!C66</f>
        <v>249.709</v>
      </c>
    </row>
    <row r="136" spans="1:5">
      <c r="A136" s="258">
        <f>'H4 other'!A67</f>
        <v>2018</v>
      </c>
      <c r="C136" s="345">
        <f>'H4 other'!B67/1000</f>
        <v>2.9907150000000002</v>
      </c>
      <c r="E136" s="258">
        <f>'H4 other'!C67</f>
        <v>233.05799999999996</v>
      </c>
    </row>
    <row r="137" spans="1:5">
      <c r="A137" s="258">
        <f>'H4 other'!A68</f>
        <v>2019</v>
      </c>
      <c r="C137" s="345">
        <f>'H4 other'!B68/1000</f>
        <v>3.0407790000000001</v>
      </c>
      <c r="E137" s="258">
        <f>'H4 other'!C68</f>
        <v>220.74600000000001</v>
      </c>
    </row>
    <row r="138" spans="1:5">
      <c r="A138" s="258">
        <v>2020</v>
      </c>
      <c r="C138" s="345">
        <f>'H4 other'!B69/1000</f>
        <v>3.042335</v>
      </c>
      <c r="E138" s="258">
        <f>'H4 other'!C69</f>
        <v>160.92600000000002</v>
      </c>
    </row>
    <row r="139" spans="1:5">
      <c r="A139" s="258">
        <v>2021</v>
      </c>
      <c r="C139" s="345">
        <f>'H4 other'!B70/1000</f>
        <v>3.0635539999999999</v>
      </c>
      <c r="E139" s="258">
        <f>'H4 other'!C70</f>
        <v>181.351</v>
      </c>
    </row>
    <row r="140" spans="1:5">
      <c r="A140" s="258">
        <v>2022</v>
      </c>
      <c r="C140" s="345">
        <f>'H4 other'!B71/1000</f>
        <v>3.0930609999999996</v>
      </c>
      <c r="E140" s="258">
        <f>'H4 other'!C71</f>
        <v>180.51299999999998</v>
      </c>
    </row>
    <row r="141" spans="1:5">
      <c r="A141" s="258"/>
      <c r="C141" s="331" t="s">
        <v>168</v>
      </c>
    </row>
  </sheetData>
  <phoneticPr fontId="6" type="noConversion"/>
  <pageMargins left="0.75" right="0.75" top="0.77" bottom="0.68" header="0.5" footer="0.5"/>
  <pageSetup paperSize="9" scale="4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M134"/>
  <sheetViews>
    <sheetView zoomScale="62" zoomScaleNormal="62" workbookViewId="0">
      <selection activeCell="AC40" sqref="AC40"/>
    </sheetView>
  </sheetViews>
  <sheetFormatPr defaultColWidth="11.453125" defaultRowHeight="15.5"/>
  <cols>
    <col min="1" max="14" width="11.453125" style="331" customWidth="1"/>
    <col min="15" max="15" width="0.81640625" style="331" customWidth="1"/>
    <col min="16" max="16" width="2" style="331" customWidth="1"/>
    <col min="17" max="17" width="5.1796875" style="331" customWidth="1"/>
    <col min="18" max="16384" width="11.453125" style="331"/>
  </cols>
  <sheetData>
    <row r="1" spans="1:1" s="77" customFormat="1" ht="30">
      <c r="A1" s="76" t="s">
        <v>258</v>
      </c>
    </row>
    <row r="43" spans="1:1" ht="17.5">
      <c r="A43" s="78" t="s">
        <v>169</v>
      </c>
    </row>
    <row r="44" spans="1:1" ht="17.5">
      <c r="A44" s="78" t="s">
        <v>170</v>
      </c>
    </row>
    <row r="46" spans="1:1" ht="46.5" customHeight="1">
      <c r="A46" s="76" t="s">
        <v>259</v>
      </c>
    </row>
    <row r="81" spans="1:13" ht="18">
      <c r="A81" s="79"/>
    </row>
    <row r="84" spans="1:13" ht="4.5" customHeight="1"/>
    <row r="85" spans="1:13" ht="4.5" customHeight="1"/>
    <row r="86" spans="1:13" ht="46.5">
      <c r="D86" s="344" t="s">
        <v>134</v>
      </c>
      <c r="E86" s="344" t="s">
        <v>171</v>
      </c>
      <c r="F86" s="331" t="s">
        <v>172</v>
      </c>
      <c r="G86" s="344" t="s">
        <v>658</v>
      </c>
      <c r="H86" s="344" t="s">
        <v>172</v>
      </c>
      <c r="I86" s="344"/>
      <c r="M86" s="331" t="s">
        <v>173</v>
      </c>
    </row>
    <row r="87" spans="1:13">
      <c r="C87" s="258">
        <f>'H1 passenger'!A21</f>
        <v>1975</v>
      </c>
      <c r="G87" s="339" t="str">
        <f>'H1 passenger'!B21</f>
        <v>[Unavailable]</v>
      </c>
      <c r="L87" s="258">
        <f t="shared" ref="L87:L124" si="0">C87</f>
        <v>1975</v>
      </c>
      <c r="M87" s="339">
        <f>'H4 other'!D24</f>
        <v>28621</v>
      </c>
    </row>
    <row r="88" spans="1:13">
      <c r="C88" s="258">
        <f>'H1 passenger'!A22</f>
        <v>1976</v>
      </c>
      <c r="G88" s="339" t="str">
        <f>'H1 passenger'!B22</f>
        <v>[Unavailable]</v>
      </c>
      <c r="L88" s="258">
        <f t="shared" si="0"/>
        <v>1976</v>
      </c>
      <c r="M88" s="339">
        <f>'H4 other'!D25</f>
        <v>29933</v>
      </c>
    </row>
    <row r="89" spans="1:13">
      <c r="C89" s="258">
        <f>'H1 passenger'!A23</f>
        <v>1977</v>
      </c>
      <c r="G89" s="339" t="str">
        <f>'H1 passenger'!B23</f>
        <v>[Unavailable]</v>
      </c>
      <c r="L89" s="258">
        <f t="shared" si="0"/>
        <v>1977</v>
      </c>
      <c r="M89" s="339">
        <f>'H4 other'!D26</f>
        <v>29783</v>
      </c>
    </row>
    <row r="90" spans="1:13">
      <c r="C90" s="258">
        <f>'H1 passenger'!A24</f>
        <v>1978</v>
      </c>
      <c r="G90" s="339" t="str">
        <f>'H1 passenger'!B24</f>
        <v>[Unavailable]</v>
      </c>
      <c r="L90" s="258">
        <f t="shared" si="0"/>
        <v>1978</v>
      </c>
      <c r="M90" s="339">
        <f>'H4 other'!D27</f>
        <v>30506</v>
      </c>
    </row>
    <row r="91" spans="1:13">
      <c r="C91" s="258">
        <f>'H1 passenger'!A25</f>
        <v>1979</v>
      </c>
      <c r="G91" s="339" t="str">
        <f>'H1 passenger'!B25</f>
        <v>[Unavailable]</v>
      </c>
      <c r="L91" s="258">
        <f t="shared" si="0"/>
        <v>1979</v>
      </c>
      <c r="M91" s="339">
        <f>'H4 other'!D28</f>
        <v>31387</v>
      </c>
    </row>
    <row r="92" spans="1:13">
      <c r="C92" s="258">
        <f>'H1 passenger'!A26</f>
        <v>1980</v>
      </c>
      <c r="G92" s="339" t="str">
        <f>'H1 passenger'!B26</f>
        <v>[Unavailable]</v>
      </c>
      <c r="L92" s="258">
        <f t="shared" si="0"/>
        <v>1980</v>
      </c>
      <c r="M92" s="339">
        <f>'H4 other'!D29</f>
        <v>29286</v>
      </c>
    </row>
    <row r="93" spans="1:13">
      <c r="C93" s="258">
        <f>'H1 passenger'!A27</f>
        <v>1981</v>
      </c>
      <c r="G93" s="339" t="str">
        <f>'H1 passenger'!B27</f>
        <v>[Unavailable]</v>
      </c>
      <c r="L93" s="258">
        <f t="shared" si="0"/>
        <v>1981</v>
      </c>
      <c r="M93" s="339">
        <f>'H4 other'!D30</f>
        <v>28766</v>
      </c>
    </row>
    <row r="94" spans="1:13">
      <c r="C94" s="258">
        <f>'H1 passenger'!A28</f>
        <v>1982</v>
      </c>
      <c r="G94" s="339" t="str">
        <f>'H1 passenger'!B28</f>
        <v>[Unavailable]</v>
      </c>
      <c r="L94" s="258">
        <f t="shared" si="0"/>
        <v>1982</v>
      </c>
      <c r="M94" s="339">
        <f>'H4 other'!D31</f>
        <v>28273</v>
      </c>
    </row>
    <row r="95" spans="1:13">
      <c r="C95" s="258">
        <f>'H1 passenger'!A29</f>
        <v>1983</v>
      </c>
      <c r="E95" s="331">
        <f>'H3 traffic'!E33</f>
        <v>14185</v>
      </c>
      <c r="H95" s="339" t="str">
        <f>'H1 passenger'!B29</f>
        <v>[Unavailable]</v>
      </c>
      <c r="L95" s="258">
        <f t="shared" si="0"/>
        <v>1983</v>
      </c>
      <c r="M95" s="339">
        <f>'H4 other'!D32</f>
        <v>25224</v>
      </c>
    </row>
    <row r="96" spans="1:13">
      <c r="C96" s="258">
        <f>'H1 passenger'!A30</f>
        <v>1984</v>
      </c>
      <c r="E96" s="331">
        <f>'H3 traffic'!E34</f>
        <v>16302</v>
      </c>
      <c r="H96" s="339" t="str">
        <f>'H1 passenger'!B30</f>
        <v>[Unavailable]</v>
      </c>
      <c r="L96" s="258">
        <f t="shared" si="0"/>
        <v>1984</v>
      </c>
      <c r="M96" s="339">
        <f>'H4 other'!D33</f>
        <v>26158</v>
      </c>
    </row>
    <row r="97" spans="3:13">
      <c r="C97" s="258">
        <f>'H1 passenger'!A31</f>
        <v>1985</v>
      </c>
      <c r="E97" s="331">
        <f>'H3 traffic'!E35</f>
        <v>17219</v>
      </c>
      <c r="H97" s="339" t="str">
        <f>'H1 passenger'!B31</f>
        <v>[Unavailable]</v>
      </c>
      <c r="L97" s="258">
        <f t="shared" si="0"/>
        <v>1985</v>
      </c>
      <c r="M97" s="339">
        <f>'H4 other'!D34</f>
        <v>27287</v>
      </c>
    </row>
    <row r="98" spans="3:13">
      <c r="C98" s="258">
        <f>'H1 passenger'!A32</f>
        <v>1986</v>
      </c>
      <c r="E98" s="331">
        <f>'H3 traffic'!E36</f>
        <v>17647</v>
      </c>
      <c r="H98" s="339" t="str">
        <f>'H1 passenger'!B32</f>
        <v>[Unavailable]</v>
      </c>
      <c r="L98" s="258">
        <f t="shared" si="0"/>
        <v>1986</v>
      </c>
      <c r="M98" s="339">
        <f>'H4 other'!D35</f>
        <v>26117</v>
      </c>
    </row>
    <row r="99" spans="3:13">
      <c r="C99" s="258">
        <f>'H1 passenger'!A33</f>
        <v>1987</v>
      </c>
      <c r="E99" s="331">
        <f>'H3 traffic'!E37</f>
        <v>18767</v>
      </c>
      <c r="H99" s="339" t="str">
        <f>'H1 passenger'!B33</f>
        <v>[Unavailable]</v>
      </c>
      <c r="L99" s="258">
        <f t="shared" si="0"/>
        <v>1987</v>
      </c>
      <c r="M99" s="339">
        <f>'H4 other'!D36</f>
        <v>24748</v>
      </c>
    </row>
    <row r="100" spans="3:13">
      <c r="C100" s="258">
        <f>'H1 passenger'!A34</f>
        <v>1988</v>
      </c>
      <c r="E100" s="331">
        <f>'H3 traffic'!E38</f>
        <v>20098</v>
      </c>
      <c r="H100" s="339" t="str">
        <f>'H1 passenger'!B34</f>
        <v>[Unavailable]</v>
      </c>
      <c r="L100" s="258">
        <f t="shared" si="0"/>
        <v>1988</v>
      </c>
      <c r="M100" s="339">
        <f>'H4 other'!D37</f>
        <v>25425</v>
      </c>
    </row>
    <row r="101" spans="3:13">
      <c r="C101" s="258">
        <f>'H1 passenger'!A35</f>
        <v>1989</v>
      </c>
      <c r="E101" s="331">
        <f>'H3 traffic'!E39</f>
        <v>21404</v>
      </c>
      <c r="H101" s="339" t="str">
        <f>'H1 passenger'!B35</f>
        <v>[Unavailable]</v>
      </c>
      <c r="L101" s="258">
        <f t="shared" si="0"/>
        <v>1989</v>
      </c>
      <c r="M101" s="339">
        <f>'H4 other'!D38</f>
        <v>27532</v>
      </c>
    </row>
    <row r="102" spans="3:13">
      <c r="C102" s="258">
        <f>'H1 passenger'!A36</f>
        <v>1990</v>
      </c>
      <c r="E102" s="331">
        <f>'H3 traffic'!E40</f>
        <v>21786</v>
      </c>
      <c r="H102" s="339" t="str">
        <f>'H1 passenger'!B36</f>
        <v>[Unavailable]</v>
      </c>
      <c r="L102" s="258">
        <f t="shared" si="0"/>
        <v>1990</v>
      </c>
      <c r="M102" s="339">
        <f>'H4 other'!D39</f>
        <v>27228</v>
      </c>
    </row>
    <row r="103" spans="3:13">
      <c r="C103" s="258">
        <f>'H1 passenger'!A37</f>
        <v>1991</v>
      </c>
      <c r="E103" s="331">
        <f>'H3 traffic'!E41</f>
        <v>21947</v>
      </c>
      <c r="H103" s="339" t="str">
        <f>'H1 passenger'!B37</f>
        <v>[Unavailable]</v>
      </c>
      <c r="L103" s="258">
        <f t="shared" si="0"/>
        <v>1991</v>
      </c>
      <c r="M103" s="339">
        <f>'H4 other'!D40</f>
        <v>25346</v>
      </c>
    </row>
    <row r="104" spans="3:13">
      <c r="C104" s="258">
        <f>'H1 passenger'!A38</f>
        <v>1992</v>
      </c>
      <c r="E104" s="331">
        <f>'H3 traffic'!E42</f>
        <v>22575</v>
      </c>
      <c r="H104" s="339" t="str">
        <f>'H1 passenger'!B38</f>
        <v>[Unavailable]</v>
      </c>
      <c r="L104" s="258">
        <f t="shared" si="0"/>
        <v>1992</v>
      </c>
      <c r="M104" s="339">
        <f>'H4 other'!D41</f>
        <v>24173</v>
      </c>
    </row>
    <row r="105" spans="3:13">
      <c r="C105" s="258">
        <f>'H1 passenger'!A39</f>
        <v>1993</v>
      </c>
      <c r="D105" s="331">
        <f>'H3 traffic'!G43</f>
        <v>35175</v>
      </c>
      <c r="F105" s="331">
        <f>'H3 traffic'!E43</f>
        <v>22666</v>
      </c>
      <c r="I105" s="339"/>
      <c r="L105" s="258">
        <f t="shared" si="0"/>
        <v>1993</v>
      </c>
      <c r="M105" s="339">
        <f>'H4 other'!D42</f>
        <v>22414</v>
      </c>
    </row>
    <row r="106" spans="3:13">
      <c r="C106" s="258">
        <f>'H1 passenger'!A40</f>
        <v>1994</v>
      </c>
      <c r="D106" s="331">
        <f>'H3 traffic'!G44</f>
        <v>36000</v>
      </c>
      <c r="F106" s="331">
        <f>'H3 traffic'!E44</f>
        <v>23300</v>
      </c>
      <c r="I106" s="339"/>
      <c r="L106" s="258">
        <f t="shared" si="0"/>
        <v>1994</v>
      </c>
      <c r="M106" s="339">
        <f>'H4 other'!D43</f>
        <v>22573</v>
      </c>
    </row>
    <row r="107" spans="3:13">
      <c r="C107" s="258">
        <f>'H1 passenger'!A41</f>
        <v>1995</v>
      </c>
      <c r="D107" s="331">
        <f>'H3 traffic'!G45</f>
        <v>36736</v>
      </c>
      <c r="F107" s="331">
        <f>'H3 traffic'!E45</f>
        <v>23987</v>
      </c>
      <c r="I107" s="339">
        <f>'H1 passenger'!B41</f>
        <v>29646.184999999998</v>
      </c>
      <c r="L107" s="258">
        <f t="shared" si="0"/>
        <v>1995</v>
      </c>
      <c r="M107" s="339">
        <f>'H4 other'!D44</f>
        <v>22194</v>
      </c>
    </row>
    <row r="108" spans="3:13">
      <c r="C108" s="258">
        <f>'H1 passenger'!A42</f>
        <v>1996</v>
      </c>
      <c r="D108" s="331">
        <f>'H3 traffic'!G46</f>
        <v>37777</v>
      </c>
      <c r="F108" s="331">
        <f>'H3 traffic'!E46</f>
        <v>24839</v>
      </c>
      <c r="I108" s="339">
        <f>'H1 passenger'!B42</f>
        <v>30429.046999999999</v>
      </c>
      <c r="L108" s="258">
        <f t="shared" si="0"/>
        <v>1996</v>
      </c>
      <c r="M108" s="339">
        <f>'H4 other'!D45</f>
        <v>21716</v>
      </c>
    </row>
    <row r="109" spans="3:13">
      <c r="C109" s="258">
        <f>'H1 passenger'!A43</f>
        <v>1997</v>
      </c>
      <c r="D109" s="331">
        <f>'H3 traffic'!G47</f>
        <v>38582</v>
      </c>
      <c r="F109" s="331">
        <f>'H3 traffic'!E47</f>
        <v>25452</v>
      </c>
      <c r="I109" s="339">
        <f>'H1 passenger'!B43</f>
        <v>30899.919999999998</v>
      </c>
      <c r="L109" s="258">
        <f t="shared" si="0"/>
        <v>1997</v>
      </c>
      <c r="M109" s="339">
        <f>'H4 other'!D46</f>
        <v>22629</v>
      </c>
    </row>
    <row r="110" spans="3:13">
      <c r="C110" s="258">
        <f>'H1 passenger'!A44</f>
        <v>1998</v>
      </c>
      <c r="D110" s="331">
        <f>'H3 traffic'!G48</f>
        <v>39169</v>
      </c>
      <c r="F110" s="331">
        <f>'H3 traffic'!E48</f>
        <v>25885</v>
      </c>
      <c r="I110" s="339">
        <f>'H1 passenger'!B44</f>
        <v>31154.671000000002</v>
      </c>
      <c r="L110" s="258">
        <f t="shared" si="0"/>
        <v>1998</v>
      </c>
      <c r="M110" s="339">
        <f>'H4 other'!D47</f>
        <v>22467</v>
      </c>
    </row>
    <row r="111" spans="3:13">
      <c r="C111" s="258">
        <f>'H1 passenger'!A45</f>
        <v>1999</v>
      </c>
      <c r="D111" s="331">
        <f>'H3 traffic'!G49</f>
        <v>39770</v>
      </c>
      <c r="F111" s="331">
        <f>'H3 traffic'!E49</f>
        <v>26185</v>
      </c>
      <c r="I111" s="339">
        <f>'H1 passenger'!B45</f>
        <v>31589.067999999999</v>
      </c>
      <c r="L111" s="258">
        <f t="shared" si="0"/>
        <v>1999</v>
      </c>
      <c r="M111" s="339">
        <f>'H4 other'!D48</f>
        <v>21002</v>
      </c>
    </row>
    <row r="112" spans="3:13">
      <c r="C112" s="258">
        <f>'H1 passenger'!A46</f>
        <v>2000</v>
      </c>
      <c r="D112" s="331">
        <f>'H3 traffic'!G50</f>
        <v>39561</v>
      </c>
      <c r="F112" s="331">
        <f>'H3 traffic'!E50</f>
        <v>25937</v>
      </c>
      <c r="I112" s="339">
        <f>'H1 passenger'!B46</f>
        <v>31443</v>
      </c>
      <c r="L112" s="258">
        <f t="shared" si="0"/>
        <v>2000</v>
      </c>
      <c r="M112" s="339">
        <f>'H4 other'!D49</f>
        <v>20518</v>
      </c>
    </row>
    <row r="113" spans="3:13">
      <c r="C113" s="258">
        <f>'H1 passenger'!A47</f>
        <v>2001</v>
      </c>
      <c r="D113" s="331">
        <f>'H3 traffic'!G51</f>
        <v>40065</v>
      </c>
      <c r="F113" s="331">
        <f>'H3 traffic'!E51</f>
        <v>26342</v>
      </c>
      <c r="I113" s="339">
        <f>'H1 passenger'!B47</f>
        <v>31904</v>
      </c>
      <c r="L113" s="258">
        <f t="shared" si="0"/>
        <v>2001</v>
      </c>
      <c r="M113" s="339">
        <f>'H4 other'!D50</f>
        <v>19911</v>
      </c>
    </row>
    <row r="114" spans="3:13">
      <c r="C114" s="258">
        <f>'H1 passenger'!A48</f>
        <v>2002</v>
      </c>
      <c r="D114" s="331">
        <f>'H3 traffic'!G52</f>
        <v>41535</v>
      </c>
      <c r="F114" s="331">
        <f>'H3 traffic'!E52</f>
        <v>27264</v>
      </c>
      <c r="I114" s="339">
        <f>'H1 passenger'!B48</f>
        <v>33127</v>
      </c>
      <c r="L114" s="258">
        <f t="shared" si="0"/>
        <v>2002</v>
      </c>
      <c r="M114" s="339">
        <f>'H4 other'!D51</f>
        <v>19275</v>
      </c>
    </row>
    <row r="115" spans="3:13">
      <c r="C115" s="258">
        <f>'H1 passenger'!A49</f>
        <v>2003</v>
      </c>
      <c r="D115" s="331">
        <f>'H3 traffic'!G53</f>
        <v>42038</v>
      </c>
      <c r="F115" s="331">
        <f>'H3 traffic'!E53</f>
        <v>27681</v>
      </c>
      <c r="I115" s="339">
        <f>'H1 passenger'!B49</f>
        <v>33228</v>
      </c>
      <c r="L115" s="258">
        <f t="shared" si="0"/>
        <v>2003</v>
      </c>
      <c r="M115" s="339">
        <f>'H4 other'!D52</f>
        <v>18756</v>
      </c>
    </row>
    <row r="116" spans="3:13">
      <c r="C116" s="258">
        <f>'H1 passenger'!A50</f>
        <v>2004</v>
      </c>
      <c r="D116" s="331">
        <f>'H3 traffic'!G54</f>
        <v>42078</v>
      </c>
      <c r="F116" s="331">
        <f>'H3 traffic'!E54</f>
        <v>28209</v>
      </c>
      <c r="I116" s="339">
        <f>'H1 passenger'!B50</f>
        <v>33674</v>
      </c>
      <c r="L116" s="258">
        <f t="shared" si="0"/>
        <v>2004</v>
      </c>
      <c r="M116" s="339">
        <f>'H4 other'!D53</f>
        <v>18502</v>
      </c>
    </row>
    <row r="117" spans="3:13">
      <c r="C117" s="258">
        <f>'H1 passenger'!A51</f>
        <v>2005</v>
      </c>
      <c r="D117" s="331">
        <f>'H3 traffic'!G55</f>
        <v>42086</v>
      </c>
      <c r="F117" s="331">
        <f>'H3 traffic'!E55</f>
        <v>28056</v>
      </c>
      <c r="I117" s="339">
        <f>'H1 passenger'!B51</f>
        <v>33478</v>
      </c>
      <c r="L117" s="258">
        <f t="shared" si="0"/>
        <v>2005</v>
      </c>
      <c r="M117" s="339">
        <f>'H4 other'!D54</f>
        <v>17890</v>
      </c>
    </row>
    <row r="118" spans="3:13">
      <c r="C118" s="258">
        <f>'H1 passenger'!A52</f>
        <v>2006</v>
      </c>
      <c r="D118" s="331">
        <f>'H3 traffic'!G56</f>
        <v>43456</v>
      </c>
      <c r="F118" s="331">
        <f>'H3 traffic'!E56</f>
        <v>28898</v>
      </c>
      <c r="I118" s="339">
        <f>'H1 passenger'!B52</f>
        <v>34466</v>
      </c>
      <c r="L118" s="258">
        <f t="shared" si="0"/>
        <v>2006</v>
      </c>
      <c r="M118" s="339">
        <f>'H4 other'!D55</f>
        <v>17269</v>
      </c>
    </row>
    <row r="119" spans="3:13">
      <c r="C119" s="258">
        <f>'H1 passenger'!A53</f>
        <v>2007</v>
      </c>
      <c r="D119" s="331">
        <f>'H3 traffic'!G57</f>
        <v>43988</v>
      </c>
      <c r="F119" s="331">
        <f>'H3 traffic'!E57</f>
        <v>28985</v>
      </c>
      <c r="I119" s="339">
        <f>'H1 passenger'!B53</f>
        <v>34545</v>
      </c>
      <c r="L119" s="258">
        <f t="shared" si="0"/>
        <v>2007</v>
      </c>
      <c r="M119" s="339">
        <f>'H4 other'!D56</f>
        <v>16239</v>
      </c>
    </row>
    <row r="120" spans="3:13">
      <c r="C120" s="258">
        <f>'H1 passenger'!A54</f>
        <v>2008</v>
      </c>
      <c r="D120" s="331">
        <f>'H3 traffic'!G58</f>
        <v>43799</v>
      </c>
      <c r="F120" s="331">
        <f>'H3 traffic'!E58</f>
        <v>28809</v>
      </c>
      <c r="I120" s="339">
        <f>'H1 passenger'!B54</f>
        <v>34357</v>
      </c>
      <c r="L120" s="258">
        <f t="shared" si="0"/>
        <v>2008</v>
      </c>
      <c r="M120" s="339">
        <f>'H4 other'!D57</f>
        <v>15592</v>
      </c>
    </row>
    <row r="121" spans="3:13">
      <c r="C121" s="258">
        <f>'H1 passenger'!A55</f>
        <v>2009</v>
      </c>
      <c r="D121" s="331">
        <f>'H3 traffic'!G59</f>
        <v>43566</v>
      </c>
      <c r="F121" s="331">
        <f>'H3 traffic'!E59</f>
        <v>28960</v>
      </c>
      <c r="I121" s="339">
        <f>'H1 passenger'!B55</f>
        <v>34392</v>
      </c>
      <c r="L121" s="258">
        <f t="shared" si="0"/>
        <v>2009</v>
      </c>
      <c r="M121" s="339">
        <f>'H4 other'!D58</f>
        <v>15043</v>
      </c>
    </row>
    <row r="122" spans="3:13">
      <c r="C122" s="258">
        <f>'H1 passenger'!A56</f>
        <v>2010</v>
      </c>
      <c r="D122" s="331">
        <f>'H3 traffic'!G60</f>
        <v>43160</v>
      </c>
      <c r="F122" s="331">
        <f>'H3 traffic'!E60</f>
        <v>28495</v>
      </c>
      <c r="I122" s="339">
        <f>'H1 passenger'!B56</f>
        <v>33593</v>
      </c>
      <c r="L122" s="258">
        <f t="shared" si="0"/>
        <v>2010</v>
      </c>
      <c r="M122" s="339">
        <f>'H4 other'!D59</f>
        <v>13338</v>
      </c>
    </row>
    <row r="123" spans="3:13">
      <c r="C123" s="258">
        <f>'H1 passenger'!A57</f>
        <v>2011</v>
      </c>
      <c r="D123" s="331">
        <f>'H3 traffic'!G61</f>
        <v>43085</v>
      </c>
      <c r="F123" s="331">
        <f>'H3 traffic'!E61</f>
        <v>28566</v>
      </c>
      <c r="I123" s="339">
        <f>'H1 passenger'!B57</f>
        <v>33583</v>
      </c>
      <c r="L123" s="258">
        <f t="shared" si="0"/>
        <v>2011</v>
      </c>
      <c r="M123" s="339">
        <f>'H4 other'!D60</f>
        <v>12785</v>
      </c>
    </row>
    <row r="124" spans="3:13">
      <c r="C124" s="258">
        <f>'H1 passenger'!A58</f>
        <v>2012</v>
      </c>
      <c r="D124" s="331">
        <f>'H3 traffic'!G62</f>
        <v>43498</v>
      </c>
      <c r="F124" s="331">
        <f>'H3 traffic'!E62</f>
        <v>28852</v>
      </c>
      <c r="I124" s="339">
        <f>'H1 passenger'!B58</f>
        <v>33786</v>
      </c>
      <c r="L124" s="258">
        <f t="shared" si="0"/>
        <v>2012</v>
      </c>
      <c r="M124" s="339">
        <f>'H4 other'!D61</f>
        <v>12712</v>
      </c>
    </row>
    <row r="125" spans="3:13">
      <c r="C125" s="258">
        <f>'H1 passenger'!A59</f>
        <v>2013</v>
      </c>
      <c r="D125" s="331">
        <f>'H3 traffic'!G63</f>
        <v>43711</v>
      </c>
      <c r="F125" s="331">
        <f>'H3 traffic'!E63</f>
        <v>29048</v>
      </c>
      <c r="I125" s="339">
        <f>'H1 passenger'!B59</f>
        <v>33849</v>
      </c>
      <c r="L125" s="258">
        <f t="shared" ref="L125:L130" si="1">C125</f>
        <v>2013</v>
      </c>
      <c r="M125" s="339">
        <f>'H4 other'!D62</f>
        <v>11492</v>
      </c>
    </row>
    <row r="126" spans="3:13">
      <c r="C126" s="258">
        <f>'H1 passenger'!A60</f>
        <v>2014</v>
      </c>
      <c r="D126" s="331">
        <f>'H3 traffic'!G64</f>
        <v>44776</v>
      </c>
      <c r="F126" s="331">
        <f>'H3 traffic'!E64</f>
        <v>29446</v>
      </c>
      <c r="I126" s="339">
        <f>'H1 passenger'!B60</f>
        <v>34491</v>
      </c>
      <c r="L126" s="258">
        <f t="shared" si="1"/>
        <v>2014</v>
      </c>
      <c r="M126" s="339">
        <f>'H4 other'!D63</f>
        <v>11302</v>
      </c>
    </row>
    <row r="127" spans="3:13">
      <c r="C127" s="258">
        <f>'H1 passenger'!A61</f>
        <v>2015</v>
      </c>
      <c r="D127" s="331">
        <f>'H3 traffic'!G65</f>
        <v>45374</v>
      </c>
      <c r="F127" s="331">
        <f>'H3 traffic'!E65</f>
        <v>29872</v>
      </c>
      <c r="I127" s="339">
        <f>'H1 passenger'!B61</f>
        <v>34786</v>
      </c>
      <c r="L127" s="258">
        <f t="shared" si="1"/>
        <v>2015</v>
      </c>
      <c r="M127" s="339">
        <f>'H4 other'!D64</f>
        <v>10977</v>
      </c>
    </row>
    <row r="128" spans="3:13">
      <c r="C128" s="258">
        <f>'H1 passenger'!A62</f>
        <v>2016</v>
      </c>
      <c r="D128" s="331">
        <f>'H3 traffic'!G66</f>
        <v>46843</v>
      </c>
      <c r="F128" s="331">
        <f>'H3 traffic'!E66</f>
        <v>30848</v>
      </c>
      <c r="I128" s="339">
        <f>'H1 passenger'!B62</f>
        <v>35484</v>
      </c>
      <c r="L128" s="258">
        <f t="shared" si="1"/>
        <v>2016</v>
      </c>
      <c r="M128" s="339">
        <f>'H4 other'!D65</f>
        <v>10898</v>
      </c>
    </row>
    <row r="129" spans="3:13">
      <c r="C129" s="258">
        <f>'H1 passenger'!A63</f>
        <v>2017</v>
      </c>
      <c r="D129" s="331">
        <f>'H3 traffic'!G67</f>
        <v>48045</v>
      </c>
      <c r="F129" s="331">
        <f>'H3 traffic'!E67</f>
        <v>31405</v>
      </c>
      <c r="I129" s="339">
        <f>'H1 passenger'!B63</f>
        <v>36174</v>
      </c>
      <c r="L129" s="258">
        <f t="shared" si="1"/>
        <v>2017</v>
      </c>
      <c r="M129" s="339">
        <f>'H4 other'!D66</f>
        <v>9433</v>
      </c>
    </row>
    <row r="130" spans="3:13">
      <c r="C130" s="258">
        <f>'H1 passenger'!A64</f>
        <v>2018</v>
      </c>
      <c r="D130" s="331">
        <f>'H3 traffic'!G68</f>
        <v>48187</v>
      </c>
      <c r="F130" s="331">
        <f>'H3 traffic'!E68</f>
        <v>31542</v>
      </c>
      <c r="I130" s="339">
        <f>'H1 passenger'!B64</f>
        <v>36381</v>
      </c>
      <c r="L130" s="258">
        <f t="shared" si="1"/>
        <v>2018</v>
      </c>
      <c r="M130" s="339">
        <f>'H4 other'!D67</f>
        <v>8424</v>
      </c>
    </row>
    <row r="131" spans="3:13">
      <c r="C131" s="258">
        <f>'H1 passenger'!A65</f>
        <v>2019</v>
      </c>
      <c r="D131" s="331">
        <f>'H3 traffic'!G69</f>
        <v>48713</v>
      </c>
      <c r="F131" s="331">
        <f>'H3 traffic'!E69</f>
        <v>32211</v>
      </c>
      <c r="I131" s="339">
        <f>'H1 passenger'!B65</f>
        <v>36747</v>
      </c>
      <c r="L131" s="258">
        <f t="shared" ref="L131" si="2">C131</f>
        <v>2019</v>
      </c>
      <c r="M131" s="339">
        <f>'H4 other'!D68</f>
        <v>7706</v>
      </c>
    </row>
    <row r="132" spans="3:13">
      <c r="C132" s="258">
        <v>2020</v>
      </c>
      <c r="D132" s="331">
        <f>'H3 traffic'!G70</f>
        <v>37883</v>
      </c>
      <c r="F132" s="331">
        <f>'H3 traffic'!E70</f>
        <v>23941</v>
      </c>
      <c r="I132" s="339">
        <f>'H1 passenger'!B66</f>
        <v>27083</v>
      </c>
      <c r="L132" s="258">
        <f t="shared" ref="L132:L133" si="3">C132</f>
        <v>2020</v>
      </c>
      <c r="M132" s="339">
        <f>'H4 other'!D69</f>
        <v>5062</v>
      </c>
    </row>
    <row r="133" spans="3:13">
      <c r="C133" s="258">
        <v>2021</v>
      </c>
      <c r="D133" s="331">
        <f>'H3 traffic'!G71</f>
        <v>43410</v>
      </c>
      <c r="F133" s="331">
        <f>'H3 traffic'!E71</f>
        <v>27502</v>
      </c>
      <c r="I133" s="339">
        <f>'H1 passenger'!B67</f>
        <v>31063</v>
      </c>
      <c r="L133" s="258">
        <f t="shared" si="3"/>
        <v>2021</v>
      </c>
      <c r="M133" s="339">
        <f>'H4 other'!D70</f>
        <v>5115</v>
      </c>
    </row>
    <row r="134" spans="3:13">
      <c r="C134" s="258">
        <v>2022</v>
      </c>
      <c r="D134" s="331">
        <f>'H3 traffic'!G72</f>
        <v>47379</v>
      </c>
      <c r="F134" s="331">
        <f>'H3 traffic'!E72</f>
        <v>30371</v>
      </c>
      <c r="I134" s="339">
        <f>'H1 passenger'!B68</f>
        <v>34375</v>
      </c>
      <c r="L134" s="258">
        <f t="shared" ref="L134" si="4">C134</f>
        <v>2022</v>
      </c>
      <c r="M134" s="339">
        <f>'H4 other'!D71</f>
        <v>5621</v>
      </c>
    </row>
  </sheetData>
  <phoneticPr fontId="6" type="noConversion"/>
  <pageMargins left="0.75" right="0.75" top="0.73" bottom="0.68" header="0.5" footer="0.5"/>
  <pageSetup paperSize="9" scale="52" orientation="portrait"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2:U155"/>
  <sheetViews>
    <sheetView zoomScale="59" zoomScaleNormal="59" workbookViewId="0">
      <selection activeCell="AC40" sqref="AC40"/>
    </sheetView>
  </sheetViews>
  <sheetFormatPr defaultColWidth="11.453125" defaultRowHeight="15.5"/>
  <cols>
    <col min="1" max="3" width="11.453125" style="331" customWidth="1"/>
    <col min="4" max="5" width="9.453125" style="331" customWidth="1"/>
    <col min="6" max="6" width="10.26953125" style="331" customWidth="1"/>
    <col min="7" max="18" width="11.453125" style="331" customWidth="1"/>
    <col min="19" max="19" width="7.81640625" style="331" customWidth="1"/>
    <col min="20" max="20" width="5.453125" style="331" customWidth="1"/>
    <col min="21" max="21" width="14" style="331" customWidth="1"/>
    <col min="22" max="16384" width="11.453125" style="331"/>
  </cols>
  <sheetData>
    <row r="2" spans="1:1" s="77" customFormat="1" ht="30">
      <c r="A2" s="76" t="s">
        <v>637</v>
      </c>
    </row>
    <row r="3" spans="1:1" ht="22.5">
      <c r="A3" s="80"/>
    </row>
    <row r="32" s="331" customFormat="1" ht="9" customHeight="1"/>
    <row r="33" s="331" customFormat="1" ht="16.5" customHeight="1"/>
    <row r="50" spans="1:1" ht="17.5">
      <c r="A50" s="78" t="s">
        <v>174</v>
      </c>
    </row>
    <row r="51" spans="1:1" ht="17.5">
      <c r="A51" s="81"/>
    </row>
    <row r="52" spans="1:1" ht="19.5" customHeight="1"/>
    <row r="53" spans="1:1" ht="19.5" customHeight="1"/>
    <row r="58" spans="1:1" s="77" customFormat="1" ht="30">
      <c r="A58" s="76" t="s">
        <v>336</v>
      </c>
    </row>
    <row r="103" spans="1:21" ht="17.5">
      <c r="A103" s="78" t="s">
        <v>175</v>
      </c>
    </row>
    <row r="104" spans="1:21" ht="17.5">
      <c r="A104" s="82" t="s">
        <v>176</v>
      </c>
    </row>
    <row r="105" spans="1:21" ht="17.5">
      <c r="A105" s="78" t="s">
        <v>177</v>
      </c>
    </row>
    <row r="106" spans="1:21" ht="64.5" customHeight="1">
      <c r="O106" s="83" t="s">
        <v>178</v>
      </c>
      <c r="P106" s="83"/>
    </row>
    <row r="107" spans="1:21">
      <c r="C107" s="331" t="s">
        <v>179</v>
      </c>
      <c r="F107" s="331" t="s">
        <v>636</v>
      </c>
      <c r="G107" s="331" t="s">
        <v>636</v>
      </c>
      <c r="H107" s="331" t="s">
        <v>81</v>
      </c>
      <c r="I107" s="331" t="s">
        <v>180</v>
      </c>
      <c r="M107" s="336" t="s">
        <v>181</v>
      </c>
      <c r="O107" s="331" t="s">
        <v>182</v>
      </c>
      <c r="P107" s="331" t="s">
        <v>183</v>
      </c>
      <c r="Q107" s="331" t="s">
        <v>81</v>
      </c>
      <c r="R107" s="337"/>
      <c r="S107" s="338" t="s">
        <v>184</v>
      </c>
      <c r="T107" s="337"/>
      <c r="U107" s="337" t="s">
        <v>264</v>
      </c>
    </row>
    <row r="108" spans="1:21">
      <c r="B108" s="258">
        <v>1975</v>
      </c>
      <c r="C108" s="339">
        <f>'H1 passenger'!C21</f>
        <v>891.4</v>
      </c>
      <c r="D108" s="339"/>
      <c r="E108" s="339"/>
      <c r="F108" s="339" t="str">
        <f>'H1 passenger'!D21</f>
        <v>[Unavailable]</v>
      </c>
      <c r="H108" s="333">
        <f>'H1 passenger'!E21</f>
        <v>4.1837</v>
      </c>
      <c r="I108" s="333">
        <f>'H1 passenger'!G21</f>
        <v>5.2789999999999999</v>
      </c>
      <c r="L108" s="258">
        <f t="shared" ref="L108:L143" si="0">B108</f>
        <v>1975</v>
      </c>
      <c r="M108" s="340" t="str">
        <f>'H1 passenger'!D21</f>
        <v>[Unavailable]</v>
      </c>
      <c r="Q108" s="340">
        <f>'H1 passenger'!E21</f>
        <v>4.1837</v>
      </c>
      <c r="R108" s="341">
        <f>'H1 passenger'!G21</f>
        <v>5.2789999999999999</v>
      </c>
      <c r="S108" s="337"/>
      <c r="T108" s="337"/>
      <c r="U108" s="337"/>
    </row>
    <row r="109" spans="1:21">
      <c r="B109" s="258">
        <v>1976</v>
      </c>
      <c r="C109" s="339">
        <f>'H1 passenger'!C22</f>
        <v>881.1</v>
      </c>
      <c r="D109" s="339"/>
      <c r="E109" s="339"/>
      <c r="F109" s="339" t="str">
        <f>'H1 passenger'!D22</f>
        <v>[Unavailable]</v>
      </c>
      <c r="H109" s="333">
        <f>'H1 passenger'!E22</f>
        <v>4.7751999999999999</v>
      </c>
      <c r="I109" s="333">
        <f>'H1 passenger'!G22</f>
        <v>5.1710000000000003</v>
      </c>
      <c r="L109" s="258">
        <f t="shared" si="0"/>
        <v>1976</v>
      </c>
      <c r="M109" s="340" t="str">
        <f>'H1 passenger'!D22</f>
        <v>[Unavailable]</v>
      </c>
      <c r="Q109" s="340">
        <f>'H1 passenger'!E22</f>
        <v>4.7751999999999999</v>
      </c>
      <c r="R109" s="341">
        <f>'H1 passenger'!G22</f>
        <v>5.1710000000000003</v>
      </c>
      <c r="S109" s="337"/>
      <c r="T109" s="337"/>
      <c r="U109" s="337"/>
    </row>
    <row r="110" spans="1:21">
      <c r="B110" s="258">
        <v>1977</v>
      </c>
      <c r="C110" s="339">
        <f>'H1 passenger'!C23</f>
        <v>823.5</v>
      </c>
      <c r="D110" s="339"/>
      <c r="E110" s="339"/>
      <c r="F110" s="339" t="str">
        <f>'H1 passenger'!D23</f>
        <v>[Unavailable]</v>
      </c>
      <c r="H110" s="333">
        <f>'H1 passenger'!E23</f>
        <v>4.8456999999999999</v>
      </c>
      <c r="I110" s="333">
        <f>'H1 passenger'!G23</f>
        <v>4.8170000000000002</v>
      </c>
      <c r="L110" s="258">
        <f t="shared" si="0"/>
        <v>1977</v>
      </c>
      <c r="M110" s="340" t="str">
        <f>'H1 passenger'!D23</f>
        <v>[Unavailable]</v>
      </c>
      <c r="Q110" s="340">
        <f>'H1 passenger'!E23</f>
        <v>4.8456999999999999</v>
      </c>
      <c r="R110" s="341">
        <f>'H1 passenger'!G23</f>
        <v>4.8170000000000002</v>
      </c>
      <c r="S110" s="337"/>
      <c r="T110" s="337"/>
      <c r="U110" s="337"/>
    </row>
    <row r="111" spans="1:21">
      <c r="B111" s="258">
        <v>1978</v>
      </c>
      <c r="C111" s="339">
        <f>'H1 passenger'!C24</f>
        <v>794</v>
      </c>
      <c r="D111" s="339"/>
      <c r="E111" s="339"/>
      <c r="F111" s="339" t="str">
        <f>'H1 passenger'!D24</f>
        <v>[Unavailable]</v>
      </c>
      <c r="H111" s="333">
        <f>'H1 passenger'!E24</f>
        <v>5.8955000000000002</v>
      </c>
      <c r="I111" s="333">
        <f>'H1 passenger'!G24</f>
        <v>4.6390000000000002</v>
      </c>
      <c r="L111" s="258">
        <f t="shared" si="0"/>
        <v>1978</v>
      </c>
      <c r="M111" s="340" t="str">
        <f>'H1 passenger'!D24</f>
        <v>[Unavailable]</v>
      </c>
      <c r="Q111" s="340">
        <f>'H1 passenger'!E24</f>
        <v>5.8955000000000002</v>
      </c>
      <c r="R111" s="341">
        <f>'H1 passenger'!G24</f>
        <v>4.6390000000000002</v>
      </c>
      <c r="S111" s="337"/>
      <c r="T111" s="337"/>
      <c r="U111" s="337"/>
    </row>
    <row r="112" spans="1:21">
      <c r="B112" s="258">
        <v>1979</v>
      </c>
      <c r="C112" s="339">
        <f>'H1 passenger'!C25</f>
        <v>786</v>
      </c>
      <c r="D112" s="339"/>
      <c r="E112" s="339"/>
      <c r="F112" s="339" t="str">
        <f>'H1 passenger'!D25</f>
        <v>[Unavailable]</v>
      </c>
      <c r="H112" s="333">
        <f>'H1 passenger'!E25</f>
        <v>6.3316999999999997</v>
      </c>
      <c r="I112" s="333">
        <f>'H1 passenger'!G25</f>
        <v>4.5590000000000002</v>
      </c>
      <c r="L112" s="258">
        <f t="shared" si="0"/>
        <v>1979</v>
      </c>
      <c r="M112" s="340" t="str">
        <f>'H1 passenger'!D25</f>
        <v>[Unavailable]</v>
      </c>
      <c r="Q112" s="340">
        <f>'H1 passenger'!E25</f>
        <v>6.3316999999999997</v>
      </c>
      <c r="R112" s="341">
        <f>'H1 passenger'!G25</f>
        <v>4.5590000000000002</v>
      </c>
      <c r="S112" s="337"/>
      <c r="T112" s="337"/>
      <c r="U112" s="337"/>
    </row>
    <row r="113" spans="2:21">
      <c r="B113" s="258">
        <v>1980</v>
      </c>
      <c r="C113" s="339">
        <f>'H1 passenger'!C26</f>
        <v>762.9</v>
      </c>
      <c r="D113" s="339"/>
      <c r="E113" s="339"/>
      <c r="F113" s="339" t="str">
        <f>'H1 passenger'!D26</f>
        <v>[Unavailable]</v>
      </c>
      <c r="H113" s="333">
        <f>'H1 passenger'!E26</f>
        <v>6.3686999999999996</v>
      </c>
      <c r="I113" s="333">
        <f>'H1 passenger'!G26</f>
        <v>4.4779999999999998</v>
      </c>
      <c r="L113" s="258">
        <f t="shared" si="0"/>
        <v>1980</v>
      </c>
      <c r="M113" s="340" t="str">
        <f>'H1 passenger'!D26</f>
        <v>[Unavailable]</v>
      </c>
      <c r="Q113" s="340">
        <f>'H1 passenger'!E26</f>
        <v>6.3686999999999996</v>
      </c>
      <c r="R113" s="341">
        <f>'H1 passenger'!G26</f>
        <v>4.4779999999999998</v>
      </c>
      <c r="S113" s="337"/>
      <c r="T113" s="337"/>
      <c r="U113" s="337"/>
    </row>
    <row r="114" spans="2:21">
      <c r="B114" s="258">
        <v>1981</v>
      </c>
      <c r="C114" s="339">
        <f>'H1 passenger'!C27</f>
        <v>715.9</v>
      </c>
      <c r="D114" s="339"/>
      <c r="E114" s="339"/>
      <c r="F114" s="339" t="str">
        <f>'H1 passenger'!D27</f>
        <v>[Unavailable]</v>
      </c>
      <c r="H114" s="333">
        <f>'H1 passenger'!E27</f>
        <v>6.4984999999999999</v>
      </c>
      <c r="I114" s="333">
        <f>'H1 passenger'!G27</f>
        <v>4.2699999999999996</v>
      </c>
      <c r="L114" s="258">
        <f t="shared" si="0"/>
        <v>1981</v>
      </c>
      <c r="M114" s="340" t="str">
        <f>'H1 passenger'!D27</f>
        <v>[Unavailable]</v>
      </c>
      <c r="Q114" s="340">
        <f>'H1 passenger'!E27</f>
        <v>6.4984999999999999</v>
      </c>
      <c r="R114" s="341">
        <f>'H1 passenger'!G27</f>
        <v>4.2699999999999996</v>
      </c>
      <c r="S114" s="337"/>
      <c r="T114" s="337"/>
      <c r="U114" s="337"/>
    </row>
    <row r="115" spans="2:21">
      <c r="B115" s="258">
        <v>1982</v>
      </c>
      <c r="C115" s="339">
        <f>'H1 passenger'!C28</f>
        <v>693.5</v>
      </c>
      <c r="D115" s="339"/>
      <c r="E115" s="339"/>
      <c r="F115" s="339" t="str">
        <f>'H1 passenger'!D28</f>
        <v>[Unavailable]</v>
      </c>
      <c r="H115" s="333">
        <f>'H1 passenger'!E28</f>
        <v>6.3698999999999995</v>
      </c>
      <c r="I115" s="333">
        <f>'H1 passenger'!G28</f>
        <v>4.1929999999999996</v>
      </c>
      <c r="L115" s="258">
        <f t="shared" si="0"/>
        <v>1982</v>
      </c>
      <c r="M115" s="340" t="str">
        <f>'H1 passenger'!D28</f>
        <v>[Unavailable]</v>
      </c>
      <c r="Q115" s="340">
        <f>'H1 passenger'!E28</f>
        <v>6.3698999999999995</v>
      </c>
      <c r="R115" s="341">
        <f>'H1 passenger'!G28</f>
        <v>4.1929999999999996</v>
      </c>
      <c r="S115" s="337"/>
      <c r="T115" s="337"/>
      <c r="U115" s="337"/>
    </row>
    <row r="116" spans="2:21">
      <c r="B116" s="258">
        <v>1983</v>
      </c>
      <c r="C116" s="339">
        <f>'H1 passenger'!C29</f>
        <v>680.4</v>
      </c>
      <c r="D116" s="339"/>
      <c r="E116" s="339"/>
      <c r="F116" s="339" t="str">
        <f>'H1 passenger'!D29</f>
        <v>[Unavailable]</v>
      </c>
      <c r="H116" s="333">
        <f>'H1 passenger'!E29</f>
        <v>6.4828000000000001</v>
      </c>
      <c r="I116" s="333">
        <f>'H1 passenger'!G29</f>
        <v>4.5110000000000001</v>
      </c>
      <c r="L116" s="258">
        <f t="shared" si="0"/>
        <v>1983</v>
      </c>
      <c r="M116" s="340" t="str">
        <f>'H1 passenger'!D29</f>
        <v>[Unavailable]</v>
      </c>
      <c r="Q116" s="340">
        <f>'H1 passenger'!E29</f>
        <v>6.4828000000000001</v>
      </c>
      <c r="R116" s="341">
        <f>'H1 passenger'!G29</f>
        <v>4.5110000000000001</v>
      </c>
      <c r="S116" s="337"/>
      <c r="T116" s="337"/>
      <c r="U116" s="337"/>
    </row>
    <row r="117" spans="2:21">
      <c r="B117" s="258">
        <v>1984</v>
      </c>
      <c r="C117" s="339">
        <f>'H1 passenger'!C30</f>
        <v>669.3</v>
      </c>
      <c r="D117" s="339"/>
      <c r="E117" s="339"/>
      <c r="F117" s="339" t="str">
        <f>'H1 passenger'!D30</f>
        <v>[Unavailable]</v>
      </c>
      <c r="H117" s="333">
        <f>'H1 passenger'!E30</f>
        <v>6.9851000000000001</v>
      </c>
      <c r="I117" s="333">
        <f>'H1 passenger'!G30</f>
        <v>4.665</v>
      </c>
      <c r="L117" s="258">
        <f t="shared" si="0"/>
        <v>1984</v>
      </c>
      <c r="M117" s="340" t="str">
        <f>'H1 passenger'!D30</f>
        <v>[Unavailable]</v>
      </c>
      <c r="Q117" s="340">
        <f>'H1 passenger'!E30</f>
        <v>6.9851000000000001</v>
      </c>
      <c r="R117" s="341">
        <f>'H1 passenger'!G30</f>
        <v>4.665</v>
      </c>
      <c r="S117" s="337"/>
      <c r="T117" s="337"/>
      <c r="U117" s="337"/>
    </row>
    <row r="118" spans="2:21">
      <c r="B118" s="258">
        <v>1985</v>
      </c>
      <c r="C118" s="339">
        <f>'H1 passenger'!C31</f>
        <v>671</v>
      </c>
      <c r="D118" s="339"/>
      <c r="E118" s="339"/>
      <c r="F118" s="339" t="str">
        <f>'H1 passenger'!D31</f>
        <v>[Unavailable]</v>
      </c>
      <c r="H118" s="333">
        <f>'H1 passenger'!E31</f>
        <v>6.9426000000000005</v>
      </c>
      <c r="I118" s="333">
        <f>'H1 passenger'!G31</f>
        <v>4.6680000000000001</v>
      </c>
      <c r="L118" s="258">
        <f t="shared" si="0"/>
        <v>1985</v>
      </c>
      <c r="M118" s="340" t="str">
        <f>'H1 passenger'!D31</f>
        <v>[Unavailable]</v>
      </c>
      <c r="Q118" s="340">
        <f>'H1 passenger'!E31</f>
        <v>6.9426000000000005</v>
      </c>
      <c r="R118" s="341">
        <f>'H1 passenger'!G31</f>
        <v>4.6680000000000001</v>
      </c>
      <c r="S118" s="337"/>
      <c r="T118" s="337"/>
      <c r="U118" s="337"/>
    </row>
    <row r="119" spans="2:21">
      <c r="B119" s="258">
        <v>1986</v>
      </c>
      <c r="C119" s="339">
        <f>'H1 passenger'!C32</f>
        <v>644</v>
      </c>
      <c r="D119" s="339"/>
      <c r="E119" s="339"/>
      <c r="F119" s="339" t="str">
        <f>'H1 passenger'!D32</f>
        <v>[Unavailable]</v>
      </c>
      <c r="H119" s="333">
        <f>'H1 passenger'!E32</f>
        <v>7.2412999999999998</v>
      </c>
      <c r="I119" s="333">
        <f>'H1 passenger'!G32</f>
        <v>4.851</v>
      </c>
      <c r="L119" s="258">
        <f t="shared" si="0"/>
        <v>1986</v>
      </c>
      <c r="M119" s="340" t="str">
        <f>'H1 passenger'!D32</f>
        <v>[Unavailable]</v>
      </c>
      <c r="Q119" s="340">
        <f>'H1 passenger'!E32</f>
        <v>7.2412999999999998</v>
      </c>
      <c r="R119" s="341">
        <f>'H1 passenger'!G32</f>
        <v>4.851</v>
      </c>
      <c r="S119" s="337"/>
      <c r="T119" s="337"/>
      <c r="U119" s="337"/>
    </row>
    <row r="120" spans="2:21">
      <c r="B120" s="258">
        <v>1987</v>
      </c>
      <c r="C120" s="339">
        <f>'H1 passenger'!C33</f>
        <v>647</v>
      </c>
      <c r="D120" s="339"/>
      <c r="E120" s="339"/>
      <c r="F120" s="339" t="str">
        <f>'H1 passenger'!D33</f>
        <v>[Unavailable]</v>
      </c>
      <c r="H120" s="333">
        <f>'H1 passenger'!E33</f>
        <v>7.8103999999999996</v>
      </c>
      <c r="I120" s="333">
        <f>'H1 passenger'!G33</f>
        <v>5.3460000000000001</v>
      </c>
      <c r="L120" s="258">
        <f t="shared" si="0"/>
        <v>1987</v>
      </c>
      <c r="M120" s="340" t="str">
        <f>'H1 passenger'!D33</f>
        <v>[Unavailable]</v>
      </c>
      <c r="Q120" s="340">
        <f>'H1 passenger'!E33</f>
        <v>7.8103999999999996</v>
      </c>
      <c r="R120" s="341">
        <f>'H1 passenger'!G33</f>
        <v>5.3460000000000001</v>
      </c>
      <c r="S120" s="337"/>
      <c r="T120" s="337"/>
      <c r="U120" s="337"/>
    </row>
    <row r="121" spans="2:21">
      <c r="B121" s="258">
        <v>1988</v>
      </c>
      <c r="C121" s="339">
        <f>'H1 passenger'!C34</f>
        <v>647</v>
      </c>
      <c r="D121" s="339"/>
      <c r="E121" s="339"/>
      <c r="F121" s="339" t="str">
        <f>'H1 passenger'!D34</f>
        <v>[Unavailable]</v>
      </c>
      <c r="H121" s="333">
        <f>'H1 passenger'!E34</f>
        <v>8.507200000000001</v>
      </c>
      <c r="I121" s="333">
        <f>'H1 passenger'!G34</f>
        <v>5.6550000000000002</v>
      </c>
      <c r="L121" s="258">
        <f t="shared" si="0"/>
        <v>1988</v>
      </c>
      <c r="M121" s="340" t="str">
        <f>'H1 passenger'!D34</f>
        <v>[Unavailable]</v>
      </c>
      <c r="Q121" s="340">
        <f>'H1 passenger'!E34</f>
        <v>8.507200000000001</v>
      </c>
      <c r="R121" s="341">
        <f>'H1 passenger'!G34</f>
        <v>5.6550000000000002</v>
      </c>
      <c r="S121" s="337"/>
      <c r="T121" s="337"/>
      <c r="U121" s="337"/>
    </row>
    <row r="122" spans="2:21">
      <c r="B122" s="258">
        <v>1989</v>
      </c>
      <c r="C122" s="339">
        <f>'H1 passenger'!C35</f>
        <v>613</v>
      </c>
      <c r="D122" s="339"/>
      <c r="E122" s="339"/>
      <c r="F122" s="339" t="str">
        <f>'H1 passenger'!D35</f>
        <v>[Unavailable]</v>
      </c>
      <c r="H122" s="333">
        <f>'H1 passenger'!E35</f>
        <v>9.2286000000000001</v>
      </c>
      <c r="I122" s="333">
        <f>'H1 passenger'!G35</f>
        <v>6.1760000000000002</v>
      </c>
      <c r="L122" s="258">
        <f t="shared" si="0"/>
        <v>1989</v>
      </c>
      <c r="M122" s="340" t="str">
        <f>'H1 passenger'!D35</f>
        <v>[Unavailable]</v>
      </c>
      <c r="Q122" s="340">
        <f>'H1 passenger'!E35</f>
        <v>9.2286000000000001</v>
      </c>
      <c r="R122" s="341">
        <f>'H1 passenger'!G35</f>
        <v>6.1760000000000002</v>
      </c>
      <c r="S122" s="337"/>
      <c r="T122" s="337"/>
      <c r="U122" s="337"/>
    </row>
    <row r="123" spans="2:21">
      <c r="B123" s="258">
        <v>1990</v>
      </c>
      <c r="C123" s="339">
        <f>'H1 passenger'!C36</f>
        <v>585</v>
      </c>
      <c r="D123" s="339"/>
      <c r="E123" s="339"/>
      <c r="F123" s="339"/>
      <c r="G123" s="339"/>
      <c r="H123" s="333">
        <f>'H1 passenger'!E36</f>
        <v>9.8613999999999997</v>
      </c>
      <c r="I123" s="333">
        <f>'H1 passenger'!G36</f>
        <v>6.5430000000000001</v>
      </c>
      <c r="L123" s="258">
        <f t="shared" si="0"/>
        <v>1990</v>
      </c>
      <c r="M123" s="340"/>
      <c r="N123" s="340"/>
      <c r="Q123" s="340">
        <f>'H1 passenger'!E36</f>
        <v>9.8613999999999997</v>
      </c>
      <c r="R123" s="341">
        <f>'H1 passenger'!G36</f>
        <v>6.5430000000000001</v>
      </c>
      <c r="S123" s="337"/>
      <c r="T123" s="337"/>
      <c r="U123" s="337"/>
    </row>
    <row r="124" spans="2:21">
      <c r="B124" s="258">
        <v>1991</v>
      </c>
      <c r="C124" s="339">
        <f>'H1 passenger'!C37</f>
        <v>571</v>
      </c>
      <c r="D124" s="339"/>
      <c r="E124" s="339"/>
      <c r="F124" s="339"/>
      <c r="G124" s="339"/>
      <c r="H124" s="333">
        <f>'H1 passenger'!E37</f>
        <v>9.5704999999999991</v>
      </c>
      <c r="I124" s="333">
        <f>'H1 passenger'!G37</f>
        <v>6.8</v>
      </c>
      <c r="L124" s="258">
        <f t="shared" si="0"/>
        <v>1991</v>
      </c>
      <c r="M124" s="340"/>
      <c r="N124" s="340"/>
      <c r="Q124" s="340">
        <f>'H1 passenger'!E37</f>
        <v>9.5704999999999991</v>
      </c>
      <c r="R124" s="341">
        <f>'H1 passenger'!G37</f>
        <v>6.8</v>
      </c>
      <c r="S124" s="337"/>
      <c r="T124" s="337"/>
      <c r="U124" s="337"/>
    </row>
    <row r="125" spans="2:21">
      <c r="B125" s="258">
        <v>1992</v>
      </c>
      <c r="C125" s="339">
        <f>'H1 passenger'!C38</f>
        <v>532</v>
      </c>
      <c r="D125" s="339"/>
      <c r="E125" s="339"/>
      <c r="G125" s="339">
        <f>'H1 passenger'!D38</f>
        <v>50</v>
      </c>
      <c r="H125" s="333">
        <f>'H1 passenger'!E38</f>
        <v>10.3828</v>
      </c>
      <c r="I125" s="333">
        <f>'H1 passenger'!G38</f>
        <v>6.6269999999999998</v>
      </c>
      <c r="L125" s="258">
        <f t="shared" si="0"/>
        <v>1992</v>
      </c>
      <c r="N125" s="340">
        <f>'H1 passenger'!D38</f>
        <v>50</v>
      </c>
      <c r="Q125" s="340">
        <f>'H1 passenger'!E38</f>
        <v>10.3828</v>
      </c>
      <c r="R125" s="341">
        <f>'H1 passenger'!G38</f>
        <v>6.6269999999999998</v>
      </c>
      <c r="S125" s="337"/>
      <c r="T125" s="337"/>
      <c r="U125" s="342">
        <f>'H1 passenger'!F38</f>
        <v>9.1589740000000006</v>
      </c>
    </row>
    <row r="126" spans="2:21">
      <c r="B126" s="258">
        <v>1993</v>
      </c>
      <c r="C126" s="339">
        <f>'H1 passenger'!C39</f>
        <v>525</v>
      </c>
      <c r="D126" s="339"/>
      <c r="E126" s="339"/>
      <c r="G126" s="339">
        <f>'H1 passenger'!D39</f>
        <v>52</v>
      </c>
      <c r="H126" s="333">
        <f>'H1 passenger'!E39</f>
        <v>11.120799999999999</v>
      </c>
      <c r="I126" s="333">
        <f>'H1 passenger'!G39</f>
        <v>6.6319999999999997</v>
      </c>
      <c r="L126" s="258">
        <f t="shared" si="0"/>
        <v>1993</v>
      </c>
      <c r="N126" s="340">
        <f>'H1 passenger'!D39</f>
        <v>52</v>
      </c>
      <c r="Q126" s="340">
        <f>'H1 passenger'!E39</f>
        <v>11.120799999999999</v>
      </c>
      <c r="R126" s="341">
        <f>'H1 passenger'!G39</f>
        <v>6.6319999999999997</v>
      </c>
      <c r="S126" s="337"/>
      <c r="T126" s="337"/>
      <c r="U126" s="342">
        <f>'H1 passenger'!F39</f>
        <v>9.5338220000000007</v>
      </c>
    </row>
    <row r="127" spans="2:21">
      <c r="B127" s="258">
        <v>1994</v>
      </c>
      <c r="C127" s="339">
        <f>'H1 passenger'!C40</f>
        <v>513</v>
      </c>
      <c r="D127" s="339"/>
      <c r="E127" s="339"/>
      <c r="G127" s="339">
        <f>'H1 passenger'!D40</f>
        <v>49.244</v>
      </c>
      <c r="H127" s="333">
        <f>'H1 passenger'!E40</f>
        <v>11.787000000000001</v>
      </c>
      <c r="I127" s="333">
        <f>'H1 passenger'!G40</f>
        <v>6.649</v>
      </c>
      <c r="L127" s="258">
        <f t="shared" si="0"/>
        <v>1994</v>
      </c>
      <c r="N127" s="340">
        <f>'H1 passenger'!D40</f>
        <v>49.244</v>
      </c>
      <c r="O127" s="84">
        <v>49.24</v>
      </c>
      <c r="P127" s="84"/>
      <c r="Q127" s="340">
        <f>'H1 passenger'!E40</f>
        <v>11.787000000000001</v>
      </c>
      <c r="R127" s="341">
        <f>'H1 passenger'!G40</f>
        <v>6.649</v>
      </c>
      <c r="S127" s="337"/>
      <c r="T127" s="337"/>
      <c r="U127" s="342">
        <f>'H1 passenger'!F40</f>
        <v>9.6359860000000008</v>
      </c>
    </row>
    <row r="128" spans="2:21">
      <c r="B128" s="258">
        <v>1995</v>
      </c>
      <c r="C128" s="339">
        <f>'H1 passenger'!C41</f>
        <v>506</v>
      </c>
      <c r="D128" s="339"/>
      <c r="E128" s="339"/>
      <c r="G128" s="339">
        <f>'H1 passenger'!D41</f>
        <v>50.811</v>
      </c>
      <c r="H128" s="333">
        <f>'H1 passenger'!E41</f>
        <v>12.313000000000001</v>
      </c>
      <c r="I128" s="333">
        <f>'H1 passenger'!G41</f>
        <v>6.8553000000000006</v>
      </c>
      <c r="L128" s="258">
        <f t="shared" si="0"/>
        <v>1995</v>
      </c>
      <c r="N128" s="340">
        <f>'H1 passenger'!D41</f>
        <v>50.811</v>
      </c>
      <c r="O128" s="84">
        <v>50.811</v>
      </c>
      <c r="P128" s="84"/>
      <c r="Q128" s="340">
        <f>'H1 passenger'!E41</f>
        <v>12.313000000000001</v>
      </c>
      <c r="R128" s="341"/>
      <c r="S128" s="341">
        <f>'H1 passenger'!G41</f>
        <v>6.8553000000000006</v>
      </c>
      <c r="T128" s="337"/>
      <c r="U128" s="342">
        <f>'H1 passenger'!F41</f>
        <v>10.4930865</v>
      </c>
    </row>
    <row r="129" spans="2:21">
      <c r="B129" s="258">
        <v>1996</v>
      </c>
      <c r="C129" s="339">
        <f>'H1 passenger'!C42</f>
        <v>478</v>
      </c>
      <c r="D129" s="339"/>
      <c r="E129" s="339"/>
      <c r="G129" s="339">
        <f>'H1 passenger'!D42</f>
        <v>52.841999999999999</v>
      </c>
      <c r="H129" s="333">
        <f>'H1 passenger'!E42</f>
        <v>13.214</v>
      </c>
      <c r="I129" s="333">
        <f>'H1 passenger'!G42</f>
        <v>5.5889000000000006</v>
      </c>
      <c r="L129" s="258">
        <f t="shared" si="0"/>
        <v>1996</v>
      </c>
      <c r="N129" s="340">
        <f>'H1 passenger'!D42</f>
        <v>52.841999999999999</v>
      </c>
      <c r="O129" s="84">
        <v>52.841999999999999</v>
      </c>
      <c r="P129" s="84"/>
      <c r="Q129" s="340">
        <f>'H1 passenger'!E42</f>
        <v>13.214</v>
      </c>
      <c r="R129" s="337"/>
      <c r="S129" s="341">
        <f>'H1 passenger'!G42</f>
        <v>5.5889000000000006</v>
      </c>
      <c r="T129" s="341">
        <f>'H1 passenger'!G42</f>
        <v>5.5889000000000006</v>
      </c>
      <c r="U129" s="342">
        <f>'H1 passenger'!F42</f>
        <v>9.3271844999999995</v>
      </c>
    </row>
    <row r="130" spans="2:21">
      <c r="B130" s="258">
        <v>1997</v>
      </c>
      <c r="C130" s="339">
        <f>'H1 passenger'!C43</f>
        <v>448</v>
      </c>
      <c r="D130" s="339"/>
      <c r="E130" s="339"/>
      <c r="G130" s="339">
        <f>'H1 passenger'!D43</f>
        <v>56.134999999999998</v>
      </c>
      <c r="H130" s="333">
        <f>'H1 passenger'!E43</f>
        <v>14.391</v>
      </c>
      <c r="I130" s="333">
        <f>'H1 passenger'!G43</f>
        <v>5.6341000000000001</v>
      </c>
      <c r="L130" s="258">
        <f t="shared" si="0"/>
        <v>1997</v>
      </c>
      <c r="N130" s="340">
        <f>'H1 passenger'!D43</f>
        <v>56.134999999999998</v>
      </c>
      <c r="O130" s="84">
        <v>56.134999999999998</v>
      </c>
      <c r="P130" s="84"/>
      <c r="Q130" s="340">
        <f>'H1 passenger'!E43</f>
        <v>14.391</v>
      </c>
      <c r="R130" s="337"/>
      <c r="S130" s="341">
        <f>'H1 passenger'!G43</f>
        <v>5.6341000000000001</v>
      </c>
      <c r="T130" s="341">
        <f>'H1 passenger'!G43</f>
        <v>5.6341000000000001</v>
      </c>
      <c r="U130" s="342">
        <f>'H1 passenger'!F43</f>
        <v>9.9245145000000008</v>
      </c>
    </row>
    <row r="131" spans="2:21">
      <c r="B131" s="258">
        <v>1998</v>
      </c>
      <c r="C131" s="339">
        <f>'H1 passenger'!C44</f>
        <v>424</v>
      </c>
      <c r="D131" s="339"/>
      <c r="E131" s="339"/>
      <c r="G131" s="339">
        <f>'H1 passenger'!D44</f>
        <v>58.311</v>
      </c>
      <c r="H131" s="333">
        <f>'H1 passenger'!E44</f>
        <v>15.193</v>
      </c>
      <c r="I131" s="333">
        <f>'H1 passenger'!G44</f>
        <v>5.3306000000000004</v>
      </c>
      <c r="L131" s="258">
        <f t="shared" si="0"/>
        <v>1998</v>
      </c>
      <c r="N131" s="340">
        <f>'H1 passenger'!D44</f>
        <v>58.311</v>
      </c>
      <c r="O131" s="84">
        <v>58.311</v>
      </c>
      <c r="Q131" s="340">
        <f>'H1 passenger'!E44</f>
        <v>15.193</v>
      </c>
      <c r="R131" s="337"/>
      <c r="S131" s="337"/>
      <c r="T131" s="341">
        <f>'H1 passenger'!G44</f>
        <v>5.3306000000000004</v>
      </c>
      <c r="U131" s="342">
        <f>'H1 passenger'!F44</f>
        <v>9.6408050000000003</v>
      </c>
    </row>
    <row r="132" spans="2:21">
      <c r="B132" s="258">
        <v>1999</v>
      </c>
      <c r="C132" s="339"/>
      <c r="D132" s="339">
        <f>'H1 passenger'!C45</f>
        <v>455</v>
      </c>
      <c r="E132" s="339"/>
      <c r="G132" s="339">
        <f>'H1 passenger'!D45</f>
        <v>61.720999999999997</v>
      </c>
      <c r="H132" s="333">
        <f>'H1 passenger'!E45</f>
        <v>15.941000000000001</v>
      </c>
      <c r="I132" s="333">
        <f>'H1 passenger'!G45</f>
        <v>5.327</v>
      </c>
      <c r="L132" s="258">
        <f t="shared" si="0"/>
        <v>1999</v>
      </c>
      <c r="N132" s="340">
        <f>'H1 passenger'!D45</f>
        <v>61.720999999999997</v>
      </c>
      <c r="O132" s="84">
        <v>61.720999999999997</v>
      </c>
      <c r="Q132" s="340">
        <f>'H1 passenger'!E45</f>
        <v>15.941000000000001</v>
      </c>
      <c r="R132" s="337"/>
      <c r="S132" s="337"/>
      <c r="T132" s="341">
        <f>'H1 passenger'!G45</f>
        <v>5.327</v>
      </c>
      <c r="U132" s="342">
        <f>'H1 passenger'!F45</f>
        <v>9.9601620000000004</v>
      </c>
    </row>
    <row r="133" spans="2:21">
      <c r="B133" s="258">
        <v>2000</v>
      </c>
      <c r="C133" s="339"/>
      <c r="D133" s="339">
        <f>'H1 passenger'!C46</f>
        <v>458</v>
      </c>
      <c r="E133" s="339"/>
      <c r="G133" s="339">
        <f>'H1 passenger'!D46</f>
        <v>63.158000000000008</v>
      </c>
      <c r="H133" s="333">
        <f>'H1 passenger'!E46</f>
        <v>16.786999999999999</v>
      </c>
      <c r="I133" s="333">
        <f>'H1 passenger'!G46</f>
        <v>5.2936999999999994</v>
      </c>
      <c r="L133" s="258">
        <f t="shared" si="0"/>
        <v>2000</v>
      </c>
      <c r="N133" s="340">
        <f>'H1 passenger'!D46</f>
        <v>63.158000000000008</v>
      </c>
      <c r="O133" s="84">
        <v>63.158000000000008</v>
      </c>
      <c r="Q133" s="340">
        <f>'H1 passenger'!E46</f>
        <v>16.786999999999999</v>
      </c>
      <c r="R133" s="337"/>
      <c r="S133" s="337"/>
      <c r="T133" s="341">
        <f>'H1 passenger'!G46</f>
        <v>5.2936999999999994</v>
      </c>
      <c r="U133" s="342">
        <f>'H1 passenger'!F46</f>
        <v>9.798566000000001</v>
      </c>
    </row>
    <row r="134" spans="2:21">
      <c r="B134" s="258">
        <v>2001</v>
      </c>
      <c r="C134" s="339"/>
      <c r="D134" s="339">
        <f>'H1 passenger'!C47</f>
        <v>466</v>
      </c>
      <c r="E134" s="339"/>
      <c r="G134" s="339">
        <f>'H1 passenger'!D47</f>
        <v>60.746181999999997</v>
      </c>
      <c r="H134" s="333">
        <f>'H1 passenger'!E47</f>
        <v>18.081</v>
      </c>
      <c r="I134" s="333">
        <f>'H1 passenger'!G47</f>
        <v>5.3037999999999998</v>
      </c>
      <c r="L134" s="258">
        <f t="shared" si="0"/>
        <v>2001</v>
      </c>
      <c r="N134" s="340">
        <f>'H1 passenger'!D47</f>
        <v>60.746181999999997</v>
      </c>
      <c r="O134" s="84">
        <v>60.746181999999997</v>
      </c>
      <c r="Q134" s="340">
        <f>'H1 passenger'!E47</f>
        <v>18.081</v>
      </c>
      <c r="R134" s="337"/>
      <c r="S134" s="337"/>
      <c r="T134" s="341">
        <f>'H1 passenger'!G47</f>
        <v>5.3037999999999998</v>
      </c>
      <c r="U134" s="342">
        <f>'H1 passenger'!F47</f>
        <v>9.7894550000000002</v>
      </c>
    </row>
    <row r="135" spans="2:21">
      <c r="B135" s="258">
        <v>2002</v>
      </c>
      <c r="C135" s="339"/>
      <c r="D135" s="339">
        <f>'H1 passenger'!C48</f>
        <v>471</v>
      </c>
      <c r="E135" s="339"/>
      <c r="G135" s="339">
        <f>'H1 passenger'!D48</f>
        <v>57.38</v>
      </c>
      <c r="H135" s="333">
        <f>'H1 passenger'!E48</f>
        <v>19.783000000000001</v>
      </c>
      <c r="I135" s="333">
        <f>'H1 passenger'!G48</f>
        <v>5.3302269999999998</v>
      </c>
      <c r="L135" s="258">
        <f t="shared" si="0"/>
        <v>2002</v>
      </c>
      <c r="N135" s="340">
        <f>'H1 passenger'!D48</f>
        <v>57.38</v>
      </c>
      <c r="O135" s="84">
        <v>57.38</v>
      </c>
      <c r="Q135" s="340">
        <f>'H1 passenger'!E48</f>
        <v>19.783000000000001</v>
      </c>
      <c r="R135" s="337"/>
      <c r="S135" s="337"/>
      <c r="T135" s="341">
        <f>'H1 passenger'!G48</f>
        <v>5.3302269999999998</v>
      </c>
      <c r="U135" s="342">
        <f>'H1 passenger'!F48</f>
        <v>9.9714330000000011</v>
      </c>
    </row>
    <row r="136" spans="2:21">
      <c r="B136" s="258">
        <v>2003</v>
      </c>
      <c r="C136" s="339"/>
      <c r="D136" s="339">
        <f>'H1 passenger'!C49</f>
        <v>478</v>
      </c>
      <c r="E136" s="339"/>
      <c r="G136" s="339">
        <f>'H1 passenger'!D49</f>
        <v>57.451000000000001</v>
      </c>
      <c r="H136" s="333">
        <f>'H1 passenger'!E49</f>
        <v>21.083645000000004</v>
      </c>
      <c r="I136" s="333">
        <f>'H1 passenger'!G49</f>
        <v>5.7135680000000004</v>
      </c>
      <c r="L136" s="258">
        <f t="shared" si="0"/>
        <v>2003</v>
      </c>
      <c r="N136" s="340">
        <f>'H1 passenger'!D49</f>
        <v>57.451000000000001</v>
      </c>
      <c r="O136" s="84"/>
      <c r="P136" s="343">
        <f>'S1 Numbers'!C$36</f>
        <v>57.451000000000001</v>
      </c>
      <c r="Q136" s="340">
        <f>'H1 passenger'!E49</f>
        <v>21.083645000000004</v>
      </c>
      <c r="R136" s="337"/>
      <c r="S136" s="337"/>
      <c r="T136" s="341">
        <f>'H1 passenger'!G49</f>
        <v>5.7135680000000004</v>
      </c>
      <c r="U136" s="342">
        <f>'H1 passenger'!F49</f>
        <v>10.671361999999998</v>
      </c>
    </row>
    <row r="137" spans="2:21">
      <c r="B137" s="258">
        <v>2004</v>
      </c>
      <c r="C137" s="339"/>
      <c r="E137" s="339">
        <f>'H1 passenger'!C50</f>
        <v>459.26817353667303</v>
      </c>
      <c r="G137" s="339">
        <f>'H1 passenger'!D50</f>
        <v>64.022999999999996</v>
      </c>
      <c r="H137" s="333">
        <f>'H1 passenger'!E50</f>
        <v>22.554745999999998</v>
      </c>
      <c r="I137" s="333">
        <f>'H1 passenger'!G50</f>
        <v>5.9214670000000007</v>
      </c>
      <c r="L137" s="258">
        <f t="shared" si="0"/>
        <v>2004</v>
      </c>
      <c r="N137" s="340">
        <f>'H1 passenger'!D50</f>
        <v>64.022999999999996</v>
      </c>
      <c r="O137" s="84"/>
      <c r="P137" s="343">
        <f>'S1 Numbers'!D$36</f>
        <v>64.022999999999996</v>
      </c>
      <c r="Q137" s="340">
        <f>'H1 passenger'!E50</f>
        <v>22.554745999999998</v>
      </c>
      <c r="R137" s="337"/>
      <c r="S137" s="337"/>
      <c r="T137" s="341">
        <f>'H1 passenger'!G50</f>
        <v>5.9214670000000007</v>
      </c>
      <c r="U137" s="342">
        <f>'H1 passenger'!F50</f>
        <v>10.837052000000003</v>
      </c>
    </row>
    <row r="138" spans="2:21">
      <c r="B138" s="258">
        <v>2005</v>
      </c>
      <c r="C138" s="339"/>
      <c r="E138" s="339">
        <f>'H1 passenger'!C51</f>
        <v>465.391119683515</v>
      </c>
      <c r="G138" s="339">
        <f>'H1 passenger'!D51</f>
        <v>69.430000000000007</v>
      </c>
      <c r="H138" s="333">
        <f>'H1 passenger'!E51</f>
        <v>23.795280999999999</v>
      </c>
      <c r="I138" s="333">
        <f>'H1 passenger'!G51</f>
        <v>5.9711470000000002</v>
      </c>
      <c r="L138" s="258">
        <f t="shared" si="0"/>
        <v>2005</v>
      </c>
      <c r="N138" s="340">
        <f>'H1 passenger'!D51</f>
        <v>69.430000000000007</v>
      </c>
      <c r="O138" s="84"/>
      <c r="P138" s="343">
        <f>'S1 Numbers'!E$36</f>
        <v>69.430000000000007</v>
      </c>
      <c r="Q138" s="340">
        <f>'H1 passenger'!E51</f>
        <v>23.795280999999999</v>
      </c>
      <c r="R138" s="337"/>
      <c r="S138" s="337"/>
      <c r="T138" s="341">
        <f>'H1 passenger'!G51</f>
        <v>5.9711470000000002</v>
      </c>
      <c r="U138" s="342">
        <f>'H1 passenger'!F51</f>
        <v>10.572758999999998</v>
      </c>
    </row>
    <row r="139" spans="2:21">
      <c r="B139" s="258">
        <v>2006</v>
      </c>
      <c r="E139" s="339">
        <f>'H1 passenger'!C52</f>
        <v>475.87219874052204</v>
      </c>
      <c r="G139" s="339">
        <f>'H1 passenger'!D52</f>
        <v>71.584999999999994</v>
      </c>
      <c r="H139" s="333">
        <f>'H1 passenger'!E52</f>
        <v>24.436938999999999</v>
      </c>
      <c r="I139" s="333">
        <f>'H1 passenger'!G52</f>
        <v>5.396636</v>
      </c>
      <c r="L139" s="258">
        <f t="shared" si="0"/>
        <v>2006</v>
      </c>
      <c r="N139" s="340">
        <f>'H1 passenger'!D52</f>
        <v>71.584999999999994</v>
      </c>
      <c r="O139" s="85"/>
      <c r="P139" s="343">
        <f>'S1 Numbers'!F$36</f>
        <v>71.584999999999994</v>
      </c>
      <c r="Q139" s="340">
        <f>'H1 passenger'!E52</f>
        <v>24.436938999999999</v>
      </c>
      <c r="R139" s="337"/>
      <c r="S139" s="337"/>
      <c r="T139" s="341">
        <f>'H1 passenger'!G52</f>
        <v>5.396636</v>
      </c>
      <c r="U139" s="342">
        <f>'H1 passenger'!F52</f>
        <v>10.588667000000001</v>
      </c>
    </row>
    <row r="140" spans="2:21">
      <c r="B140" s="258">
        <v>2007</v>
      </c>
      <c r="E140" s="339">
        <f>'H1 passenger'!C53</f>
        <v>487.27188189445798</v>
      </c>
      <c r="G140" s="339">
        <f>'H1 passenger'!D53</f>
        <v>74.468000000000004</v>
      </c>
      <c r="H140" s="333">
        <f>'H1 passenger'!E53</f>
        <v>25.132359000000001</v>
      </c>
      <c r="I140" s="333">
        <f>'H1 passenger'!G53</f>
        <v>5.4045519999999998</v>
      </c>
      <c r="L140" s="258">
        <f t="shared" si="0"/>
        <v>2007</v>
      </c>
      <c r="N140" s="340">
        <f>'H1 passenger'!D53</f>
        <v>74.468000000000004</v>
      </c>
      <c r="O140" s="85"/>
      <c r="P140" s="343">
        <f>'S1 Numbers'!G$36</f>
        <v>74.468000000000004</v>
      </c>
      <c r="Q140" s="340">
        <f>'H1 passenger'!E53</f>
        <v>25.132359000000001</v>
      </c>
      <c r="R140" s="337"/>
      <c r="S140" s="337"/>
      <c r="T140" s="341">
        <f>'H1 passenger'!G53</f>
        <v>5.4045519999999998</v>
      </c>
      <c r="U140" s="342">
        <f>'H1 passenger'!F53</f>
        <v>10.720838000000001</v>
      </c>
    </row>
    <row r="141" spans="2:21">
      <c r="B141" s="258">
        <v>2008</v>
      </c>
      <c r="E141" s="339">
        <f>'H1 passenger'!C54</f>
        <v>483.62759932549</v>
      </c>
      <c r="G141" s="339">
        <f>'H1 passenger'!D54</f>
        <v>76.429000000000002</v>
      </c>
      <c r="H141" s="333">
        <f>'H1 passenger'!E54</f>
        <v>24.348159000000003</v>
      </c>
      <c r="I141" s="333">
        <f>'H1 passenger'!G54</f>
        <v>5.148219000000001</v>
      </c>
      <c r="L141" s="258">
        <f t="shared" si="0"/>
        <v>2008</v>
      </c>
      <c r="N141" s="340">
        <f>'H1 passenger'!D54</f>
        <v>76.429000000000002</v>
      </c>
      <c r="O141" s="84"/>
      <c r="P141" s="343">
        <f>'S1 Numbers'!H$36</f>
        <v>76.429000000000002</v>
      </c>
      <c r="Q141" s="340">
        <f>'H1 passenger'!E54</f>
        <v>24.348159000000003</v>
      </c>
      <c r="R141" s="337"/>
      <c r="S141" s="337"/>
      <c r="T141" s="341">
        <f>'H1 passenger'!G54</f>
        <v>5.148219000000001</v>
      </c>
      <c r="U141" s="342">
        <f>'H1 passenger'!F54</f>
        <v>10.013630000000001</v>
      </c>
    </row>
    <row r="142" spans="2:21">
      <c r="B142" s="258">
        <v>2009</v>
      </c>
      <c r="E142" s="339">
        <f>'H1 passenger'!C55</f>
        <v>457.98391183951401</v>
      </c>
      <c r="G142" s="339">
        <f>'H1 passenger'!D55</f>
        <v>76.929000000000002</v>
      </c>
      <c r="H142" s="333">
        <f>'H1 passenger'!E55</f>
        <v>22.492999999999999</v>
      </c>
      <c r="I142" s="333">
        <f>'H1 passenger'!G55</f>
        <v>5.4013329999999993</v>
      </c>
      <c r="L142" s="258">
        <f t="shared" si="0"/>
        <v>2009</v>
      </c>
      <c r="N142" s="340">
        <f>'H1 passenger'!D55</f>
        <v>76.929000000000002</v>
      </c>
      <c r="P142" s="343">
        <f>'S1 Numbers'!I$36</f>
        <v>76.929000000000002</v>
      </c>
      <c r="Q142" s="340">
        <f>'H1 passenger'!E55</f>
        <v>22.492999999999999</v>
      </c>
      <c r="R142" s="337"/>
      <c r="S142" s="337"/>
      <c r="T142" s="341">
        <f>'H1 passenger'!G55</f>
        <v>5.4013329999999993</v>
      </c>
      <c r="U142" s="342">
        <f>'H1 passenger'!F55</f>
        <v>10.218646</v>
      </c>
    </row>
    <row r="143" spans="2:21">
      <c r="B143" s="258">
        <v>2010</v>
      </c>
      <c r="E143" s="339">
        <f>'H1 passenger'!C56</f>
        <v>430.20142850458996</v>
      </c>
      <c r="G143" s="339">
        <f>'H1 passenger'!D56</f>
        <v>78.290000000000006</v>
      </c>
      <c r="H143" s="333">
        <f>'H1 passenger'!E56</f>
        <v>20.905000000000001</v>
      </c>
      <c r="I143" s="333">
        <f>'H1 passenger'!G56</f>
        <v>5.3725519999999998</v>
      </c>
      <c r="L143" s="258">
        <f t="shared" si="0"/>
        <v>2010</v>
      </c>
      <c r="N143" s="340">
        <f>'H1 passenger'!D56</f>
        <v>78.290000000000006</v>
      </c>
      <c r="P143" s="343">
        <f>'S1 Numbers'!J$36</f>
        <v>78.290000000000006</v>
      </c>
      <c r="Q143" s="340">
        <f>'H1 passenger'!E56</f>
        <v>20.905000000000001</v>
      </c>
      <c r="R143" s="337"/>
      <c r="S143" s="337"/>
      <c r="T143" s="341">
        <f>'H1 passenger'!G56</f>
        <v>5.3725519999999998</v>
      </c>
      <c r="U143" s="342">
        <f>'H1 passenger'!F56</f>
        <v>9.9904419999999998</v>
      </c>
    </row>
    <row r="144" spans="2:21">
      <c r="B144" s="258">
        <v>2011</v>
      </c>
      <c r="E144" s="339">
        <f>'H1 passenger'!C57</f>
        <v>435.66026836712496</v>
      </c>
      <c r="G144" s="339">
        <f>'H1 passenger'!D57</f>
        <v>81.099999999999994</v>
      </c>
      <c r="H144" s="333">
        <f>'H1 passenger'!E57</f>
        <v>22.065000000000001</v>
      </c>
      <c r="I144" s="333">
        <f>'H1 passenger'!G57</f>
        <v>5.2171419999999999</v>
      </c>
      <c r="L144" s="258">
        <f t="shared" ref="L144:L150" si="1">B144</f>
        <v>2011</v>
      </c>
      <c r="N144" s="340">
        <f>'H1 passenger'!D57</f>
        <v>81.099999999999994</v>
      </c>
      <c r="P144" s="343">
        <f>'S1 Numbers'!K$36</f>
        <v>81.099999999999994</v>
      </c>
      <c r="Q144" s="340">
        <f>'H1 passenger'!E57</f>
        <v>22.065000000000001</v>
      </c>
      <c r="R144" s="337"/>
      <c r="S144" s="337"/>
      <c r="T144" s="341">
        <f>'H1 passenger'!G57</f>
        <v>5.2171419999999999</v>
      </c>
      <c r="U144" s="342">
        <f>'H1 passenger'!F57</f>
        <v>9.6309830000000005</v>
      </c>
    </row>
    <row r="145" spans="2:21">
      <c r="B145" s="258">
        <v>2012</v>
      </c>
      <c r="E145" s="339">
        <f>'H1 passenger'!C58</f>
        <v>420.33443270129902</v>
      </c>
      <c r="G145" s="339">
        <f>'H1 passenger'!D58</f>
        <v>83.25</v>
      </c>
      <c r="H145" s="333">
        <f>'H1 passenger'!E58</f>
        <v>22.207000000000001</v>
      </c>
      <c r="I145" s="333">
        <f>'H1 passenger'!G58</f>
        <v>5.1467330000000002</v>
      </c>
      <c r="L145" s="258">
        <f t="shared" si="1"/>
        <v>2012</v>
      </c>
      <c r="N145" s="340">
        <f>'H1 passenger'!D58</f>
        <v>83.25</v>
      </c>
      <c r="P145" s="343">
        <f>'S1 Numbers'!L$36</f>
        <v>83.25</v>
      </c>
      <c r="Q145" s="340">
        <f>'H1 passenger'!E58</f>
        <v>22.207000000000001</v>
      </c>
      <c r="R145" s="337"/>
      <c r="S145" s="337"/>
      <c r="T145" s="341">
        <f>'H1 passenger'!G58</f>
        <v>5.1467330000000002</v>
      </c>
      <c r="U145" s="342">
        <f>'H1 passenger'!F58</f>
        <v>9.6975620000000013</v>
      </c>
    </row>
    <row r="146" spans="2:21">
      <c r="B146" s="258">
        <v>2013</v>
      </c>
      <c r="E146" s="339">
        <f>'H1 passenger'!C59</f>
        <v>421.04883354776399</v>
      </c>
      <c r="G146" s="339">
        <f>'H1 passenger'!D59</f>
        <v>86.34</v>
      </c>
      <c r="H146" s="333">
        <f>'H1 passenger'!E59</f>
        <v>23.251000000000001</v>
      </c>
      <c r="I146" s="333">
        <f>'H1 passenger'!G59</f>
        <v>0</v>
      </c>
      <c r="L146" s="258">
        <f t="shared" si="1"/>
        <v>2013</v>
      </c>
      <c r="N146" s="340">
        <f>'H1 passenger'!D59</f>
        <v>86.34</v>
      </c>
      <c r="P146" s="343">
        <f>'S1 Numbers'!M$36</f>
        <v>86.34</v>
      </c>
      <c r="Q146" s="340">
        <f>'H1 passenger'!E59</f>
        <v>23.251000000000001</v>
      </c>
      <c r="U146" s="342">
        <f>'H1 passenger'!F59</f>
        <v>9.6615789999999997</v>
      </c>
    </row>
    <row r="147" spans="2:21">
      <c r="B147" s="258">
        <v>2014</v>
      </c>
      <c r="E147" s="339">
        <f>'H1 passenger'!C60</f>
        <v>414.25029992058404</v>
      </c>
      <c r="G147" s="339">
        <f>'H1 passenger'!D60</f>
        <v>92.68</v>
      </c>
      <c r="H147" s="333">
        <f>'H1 passenger'!E60</f>
        <v>24.076000000000001</v>
      </c>
      <c r="I147" s="333">
        <f>'H1 passenger'!G60</f>
        <v>0</v>
      </c>
      <c r="L147" s="258">
        <f t="shared" si="1"/>
        <v>2014</v>
      </c>
      <c r="N147" s="340">
        <f>'H1 passenger'!D60</f>
        <v>92.68</v>
      </c>
      <c r="P147" s="343">
        <f>'S1 Numbers'!N$36</f>
        <v>92.68</v>
      </c>
      <c r="Q147" s="340">
        <f>'H1 passenger'!E60</f>
        <v>24.076000000000001</v>
      </c>
      <c r="U147" s="342">
        <f>'H1 passenger'!F60</f>
        <v>9.6788600000000002</v>
      </c>
    </row>
    <row r="148" spans="2:21">
      <c r="B148" s="258">
        <v>2015</v>
      </c>
      <c r="E148" s="339">
        <f>'H1 passenger'!C61</f>
        <v>409.66746427557405</v>
      </c>
      <c r="G148" s="339">
        <f>'H1 passenger'!D61</f>
        <v>93.833063560429949</v>
      </c>
      <c r="H148" s="333">
        <f>'H1 passenger'!E61</f>
        <v>25.509</v>
      </c>
      <c r="I148" s="333">
        <f>'H1 passenger'!G61</f>
        <v>0</v>
      </c>
      <c r="L148" s="258">
        <f t="shared" si="1"/>
        <v>2015</v>
      </c>
      <c r="N148" s="340">
        <f>'H1 passenger'!D61</f>
        <v>93.833063560429949</v>
      </c>
      <c r="P148" s="343">
        <f>'S1 Numbers'!O$36</f>
        <v>93.833063560429949</v>
      </c>
      <c r="Q148" s="340">
        <f>'H1 passenger'!E61</f>
        <v>25.509</v>
      </c>
      <c r="U148" s="342">
        <f>'H1 passenger'!F61</f>
        <v>9.5419999999999998</v>
      </c>
    </row>
    <row r="149" spans="2:21">
      <c r="B149" s="258">
        <v>2016</v>
      </c>
      <c r="E149" s="339">
        <f>'H1 passenger'!C62</f>
        <v>392.25107346341002</v>
      </c>
      <c r="G149" s="339">
        <f>'H1 passenger'!D62</f>
        <v>94.24</v>
      </c>
      <c r="H149" s="333">
        <f>'H1 passenger'!E62</f>
        <v>26.922999999999998</v>
      </c>
      <c r="I149" s="333">
        <f>'H1 passenger'!G62</f>
        <v>0</v>
      </c>
      <c r="L149" s="258">
        <f t="shared" si="1"/>
        <v>2016</v>
      </c>
      <c r="N149" s="340">
        <f>'H1 passenger'!D62</f>
        <v>94.24</v>
      </c>
      <c r="P149" s="343">
        <f>'S1 Numbers'!P$36</f>
        <v>94.24</v>
      </c>
      <c r="Q149" s="340">
        <f>'H1 passenger'!E62</f>
        <v>26.922999999999998</v>
      </c>
      <c r="U149" s="342">
        <f>'H1 passenger'!F62</f>
        <v>10.073399999999999</v>
      </c>
    </row>
    <row r="150" spans="2:21">
      <c r="B150" s="258">
        <v>2017</v>
      </c>
      <c r="E150" s="339">
        <f>'H1 passenger'!C63</f>
        <v>386</v>
      </c>
      <c r="G150" s="339">
        <f>'H1 passenger'!D63</f>
        <v>97.78</v>
      </c>
      <c r="H150" s="333">
        <f>'H1 passenger'!E63</f>
        <v>28.831</v>
      </c>
      <c r="I150" s="333">
        <f>'H1 passenger'!G63</f>
        <v>0</v>
      </c>
      <c r="L150" s="258">
        <f t="shared" si="1"/>
        <v>2017</v>
      </c>
      <c r="N150" s="340">
        <f>'H1 passenger'!D63</f>
        <v>97.78</v>
      </c>
      <c r="P150" s="343">
        <f>'S1 Numbers'!Q$36</f>
        <v>97.78</v>
      </c>
      <c r="Q150" s="340">
        <f>'H1 passenger'!E63</f>
        <v>28.831</v>
      </c>
      <c r="U150" s="342">
        <f>'H1 passenger'!F63</f>
        <v>10.254827000000001</v>
      </c>
    </row>
    <row r="151" spans="2:21">
      <c r="B151" s="258">
        <v>2018</v>
      </c>
      <c r="E151" s="339">
        <f>'H1 passenger'!C64</f>
        <v>373</v>
      </c>
      <c r="G151" s="339">
        <f>'H1 passenger'!D64</f>
        <v>97.777785749999907</v>
      </c>
      <c r="H151" s="333">
        <f>'H1 passenger'!E64</f>
        <v>29.443999999999999</v>
      </c>
      <c r="I151" s="333">
        <f>'H1 passenger'!G64</f>
        <v>0</v>
      </c>
      <c r="L151" s="258">
        <f t="shared" ref="L151" si="2">B151</f>
        <v>2018</v>
      </c>
      <c r="N151" s="340">
        <f>'H1 passenger'!D64</f>
        <v>97.777785749999907</v>
      </c>
      <c r="P151" s="343">
        <f>'S1 Numbers'!R$36</f>
        <v>97.777785749999907</v>
      </c>
      <c r="Q151" s="340">
        <f>'H1 passenger'!E64</f>
        <v>29.443999999999999</v>
      </c>
      <c r="U151" s="342">
        <f>'H1 passenger'!F64</f>
        <v>10.279183</v>
      </c>
    </row>
    <row r="152" spans="2:21">
      <c r="B152" s="258">
        <v>2019</v>
      </c>
      <c r="E152" s="339">
        <f>'H1 passenger'!C65</f>
        <v>361</v>
      </c>
      <c r="G152" s="339">
        <f>'H1 passenger'!D65</f>
        <v>96.424648159999791</v>
      </c>
      <c r="H152" s="333">
        <f>'H1 passenger'!E65</f>
        <v>28.876999999999999</v>
      </c>
      <c r="I152" s="333">
        <f>'H1 passenger'!G65</f>
        <v>0</v>
      </c>
      <c r="L152" s="258">
        <f t="shared" ref="L152:L154" si="3">B152</f>
        <v>2019</v>
      </c>
      <c r="N152" s="340">
        <f>'H1 passenger'!D65</f>
        <v>96.424648159999791</v>
      </c>
      <c r="P152" s="343">
        <f>'S1 Numbers'!S$36</f>
        <v>96.424648159999791</v>
      </c>
      <c r="Q152" s="340">
        <f>'H1 passenger'!E65</f>
        <v>28.876999999999999</v>
      </c>
      <c r="U152" s="342">
        <f>'H1 passenger'!F65</f>
        <v>10.43</v>
      </c>
    </row>
    <row r="153" spans="2:21">
      <c r="B153" s="258">
        <v>2020</v>
      </c>
      <c r="E153" s="339">
        <f>'H1 passenger'!C66</f>
        <v>125</v>
      </c>
      <c r="G153" s="339">
        <f>'H1 passenger'!D66</f>
        <v>14.384873103734778</v>
      </c>
      <c r="H153" s="333">
        <f>'H1 passenger'!E66</f>
        <v>7.0389999999999997</v>
      </c>
      <c r="I153" s="333">
        <f>'H1 passenger'!G66</f>
        <v>0</v>
      </c>
      <c r="L153" s="258">
        <f t="shared" ref="L153" si="4">B153</f>
        <v>2020</v>
      </c>
      <c r="N153" s="340">
        <f>'H1 passenger'!D66</f>
        <v>14.384873103734778</v>
      </c>
      <c r="P153" s="343">
        <f>'S1 Numbers'!S$36</f>
        <v>96.424648159999791</v>
      </c>
      <c r="Q153" s="340">
        <f>'H1 passenger'!E66</f>
        <v>7.0389999999999997</v>
      </c>
      <c r="U153" s="342">
        <f>'H1 passenger'!F66</f>
        <v>4.9260929999999998</v>
      </c>
    </row>
    <row r="154" spans="2:21">
      <c r="B154" s="258">
        <v>2021</v>
      </c>
      <c r="E154" s="339">
        <f>'H1 passenger'!C67</f>
        <v>233.056433340046</v>
      </c>
      <c r="G154" s="339">
        <f>'H1 passenger'!D67</f>
        <v>46.694824259999699</v>
      </c>
      <c r="H154" s="333">
        <f>'H1 passenger'!E67</f>
        <v>7</v>
      </c>
      <c r="I154" s="333">
        <f>'H1 passenger'!G67</f>
        <v>0</v>
      </c>
      <c r="L154" s="258">
        <f t="shared" si="3"/>
        <v>2021</v>
      </c>
      <c r="N154" s="340">
        <f>'H1 passenger'!D67</f>
        <v>46.694824259999699</v>
      </c>
      <c r="P154" s="343">
        <f>'S1 Numbers'!S$36</f>
        <v>96.424648159999791</v>
      </c>
      <c r="Q154" s="340">
        <f>'H1 passenger'!E67</f>
        <v>7</v>
      </c>
      <c r="U154" s="342">
        <f>'H1 passenger'!F67</f>
        <v>7.6523399999999997</v>
      </c>
    </row>
    <row r="155" spans="2:21">
      <c r="B155" s="258">
        <v>2022</v>
      </c>
      <c r="E155" s="339">
        <f>'H1 passenger'!C68</f>
        <v>300.72641410393402</v>
      </c>
      <c r="G155" s="339">
        <f>'H1 passenger'!D68</f>
        <v>63.69</v>
      </c>
      <c r="H155" s="333">
        <f>'H1 passenger'!E68</f>
        <v>21.472000000000001</v>
      </c>
      <c r="I155" s="333">
        <f>'H1 passenger'!G68</f>
        <v>0</v>
      </c>
      <c r="L155" s="258">
        <f t="shared" ref="L155" si="5">B155</f>
        <v>2022</v>
      </c>
      <c r="N155" s="340">
        <f>'H1 passenger'!D68</f>
        <v>63.69</v>
      </c>
      <c r="P155" s="343">
        <f>'S1 Numbers'!S$36</f>
        <v>96.424648159999791</v>
      </c>
      <c r="Q155" s="340">
        <f>'H1 passenger'!E68</f>
        <v>21.472000000000001</v>
      </c>
      <c r="U155" s="342">
        <f>'H1 passenger'!F68</f>
        <v>9.2898569999999996</v>
      </c>
    </row>
  </sheetData>
  <phoneticPr fontId="6" type="noConversion"/>
  <pageMargins left="0.94488188976377963" right="0.15748031496062992" top="0.74803149606299213" bottom="0.70866141732283472" header="0.51181102362204722" footer="0.51181102362204722"/>
  <pageSetup paperSize="9" scale="43" orientation="portrait" verticalDpi="300" r:id="rId1"/>
  <headerFooter alignWithMargins="0"/>
  <colBreaks count="1" manualBreakCount="1">
    <brk id="19" max="10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V82"/>
  <sheetViews>
    <sheetView zoomScale="75" zoomScaleNormal="75" workbookViewId="0">
      <selection activeCell="AC40" sqref="AC40"/>
    </sheetView>
  </sheetViews>
  <sheetFormatPr defaultColWidth="11.453125" defaultRowHeight="15.5"/>
  <cols>
    <col min="1" max="1" width="22.453125" style="331" customWidth="1"/>
    <col min="2" max="2" width="11.453125" style="331" hidden="1" customWidth="1"/>
    <col min="3" max="3" width="11.453125" style="331" customWidth="1"/>
    <col min="4" max="4" width="12.1796875" style="331" customWidth="1"/>
    <col min="5" max="5" width="11.453125" style="331" customWidth="1"/>
    <col min="6" max="6" width="9.7265625" style="331" customWidth="1"/>
    <col min="7" max="16384" width="11.453125" style="331"/>
  </cols>
  <sheetData>
    <row r="1" spans="1:1">
      <c r="A1" s="86" t="s">
        <v>260</v>
      </c>
    </row>
    <row r="15" spans="1:1" ht="13.5" customHeight="1"/>
    <row r="19" spans="1:1">
      <c r="A19" s="86" t="s">
        <v>261</v>
      </c>
    </row>
    <row r="35" spans="1:1" ht="13.5" customHeight="1"/>
    <row r="36" spans="1:1" ht="13.5" customHeight="1"/>
    <row r="37" spans="1:1" ht="13.5" customHeight="1"/>
    <row r="39" spans="1:1">
      <c r="A39" s="86" t="s">
        <v>262</v>
      </c>
    </row>
    <row r="55" spans="1:22" ht="3.75" customHeight="1">
      <c r="A55" s="87"/>
    </row>
    <row r="56" spans="1:22" ht="30" customHeight="1">
      <c r="A56" s="87"/>
    </row>
    <row r="60" spans="1:22">
      <c r="A60" s="331" t="s">
        <v>185</v>
      </c>
    </row>
    <row r="61" spans="1:22">
      <c r="B61" s="331">
        <v>2002</v>
      </c>
      <c r="C61" s="331">
        <v>2003</v>
      </c>
      <c r="D61" s="331">
        <v>2004</v>
      </c>
      <c r="E61" s="331">
        <v>2005</v>
      </c>
      <c r="F61" s="331">
        <v>2006</v>
      </c>
      <c r="G61" s="331">
        <v>2007</v>
      </c>
      <c r="H61" s="331">
        <v>2008</v>
      </c>
      <c r="I61" s="331">
        <v>2009</v>
      </c>
      <c r="J61" s="331">
        <v>2010</v>
      </c>
      <c r="K61" s="331">
        <v>2011</v>
      </c>
      <c r="L61" s="331">
        <v>2012</v>
      </c>
      <c r="M61" s="331">
        <v>2013</v>
      </c>
      <c r="N61" s="331">
        <v>2014</v>
      </c>
      <c r="O61" s="331">
        <v>2015</v>
      </c>
      <c r="P61" s="331">
        <v>2016</v>
      </c>
      <c r="Q61" s="331">
        <v>2017</v>
      </c>
      <c r="R61" s="331">
        <v>2018</v>
      </c>
      <c r="S61" s="331">
        <v>2019</v>
      </c>
      <c r="T61" s="331">
        <v>2020</v>
      </c>
      <c r="U61" s="331">
        <v>2021</v>
      </c>
      <c r="V61" s="331">
        <v>2022</v>
      </c>
    </row>
    <row r="62" spans="1:22">
      <c r="A62" s="331" t="s">
        <v>95</v>
      </c>
      <c r="B62" s="331">
        <f>'SGB3 rel. to pop.'!B7</f>
        <v>45.992893801816031</v>
      </c>
      <c r="C62" s="331">
        <f>'SGB3 rel. to pop.'!C7</f>
        <v>47.015685113939028</v>
      </c>
      <c r="D62" s="331">
        <f>'SGB3 rel. to pop.'!D7</f>
        <v>48.151839977971406</v>
      </c>
      <c r="E62" s="331">
        <f>'SGB3 rel. to pop.'!E7</f>
        <v>49.534930139720558</v>
      </c>
      <c r="F62" s="331">
        <f>'SGB3 rel. to pop.'!F7</f>
        <v>49.956030468917419</v>
      </c>
      <c r="G62" s="331">
        <f>'SGB3 rel. to pop.'!G7</f>
        <v>50.812050290135396</v>
      </c>
      <c r="H62" s="331">
        <f>'SGB3 rel. to pop.'!H7</f>
        <v>51.225009129523919</v>
      </c>
      <c r="I62" s="331">
        <f>'SGB3 rel. to pop.'!I7</f>
        <v>51.298706015023214</v>
      </c>
      <c r="J62" s="331">
        <f>'SGB3 rel. to pop.'!J7</f>
        <v>51.018243320284292</v>
      </c>
      <c r="K62" s="331">
        <f>'SGB3 rel. to pop.'!K7</f>
        <v>50.774542915904078</v>
      </c>
      <c r="L62" s="331">
        <f>'SGB3 rel. to pop.'!L7</f>
        <v>51.132941884974407</v>
      </c>
      <c r="M62" s="331">
        <f>'SGB3 rel. to pop.'!M7</f>
        <v>51.785948908534642</v>
      </c>
      <c r="N62" s="331">
        <f>'SGB3 rel. to pop.'!N7</f>
        <v>52.759368688757561</v>
      </c>
      <c r="O62" s="331">
        <f>'SGB3 rel. to pop.'!O7</f>
        <v>53.280420621626639</v>
      </c>
      <c r="P62" s="331">
        <f>'SGB3 rel. to pop.'!P7</f>
        <v>54.005828260588018</v>
      </c>
      <c r="Q62" s="331">
        <f>'SGB3 rel. to pop.'!Q7</f>
        <v>54.593699306886883</v>
      </c>
      <c r="R62" s="331">
        <f>'SGB3 rel. to pop.'!R7</f>
        <v>54.995586693882061</v>
      </c>
      <c r="S62" s="331">
        <f>'SGB3 rel. to pop.'!S7</f>
        <v>55.658283455054644</v>
      </c>
      <c r="T62" s="331">
        <f>'SGB3 rel. to pop.'!T7</f>
        <v>55.659257226491036</v>
      </c>
      <c r="U62" s="331">
        <f>'SGB3 rel. to pop.'!U7</f>
        <v>55.905290242522675</v>
      </c>
      <c r="V62" s="331">
        <f>'SGB3 rel. to pop.'!V7</f>
        <v>56.44860307669849</v>
      </c>
    </row>
    <row r="63" spans="1:22">
      <c r="A63" s="331" t="s">
        <v>96</v>
      </c>
      <c r="B63" s="331">
        <f>'SGB3 rel. to pop.'!B8</f>
        <v>52.987660795666685</v>
      </c>
      <c r="C63" s="331">
        <f>'SGB3 rel. to pop.'!C8</f>
        <v>53.86857200797256</v>
      </c>
      <c r="D63" s="331">
        <f>'SGB3 rel. to pop.'!D8</f>
        <v>55.393264705143977</v>
      </c>
      <c r="E63" s="331">
        <f>'SGB3 rel. to pop.'!E8</f>
        <v>56.056395354474269</v>
      </c>
      <c r="F63" s="331">
        <f>'SGB3 rel. to pop.'!F8</f>
        <v>55.972022454692173</v>
      </c>
      <c r="G63" s="331">
        <f>'SGB3 rel. to pop.'!G8</f>
        <v>56.501770594655987</v>
      </c>
      <c r="H63" s="331">
        <f>'SGB3 rel. to pop.'!H8</f>
        <v>56.430337971994838</v>
      </c>
      <c r="I63" s="331">
        <f>'SGB3 rel. to pop.'!I8</f>
        <v>56.160125481680936</v>
      </c>
      <c r="J63" s="331">
        <f>'SGB3 rel. to pop.'!J8</f>
        <v>55.976308802697361</v>
      </c>
      <c r="K63" s="331">
        <f>'SGB3 rel. to pop.'!K8</f>
        <v>55.682663908198272</v>
      </c>
      <c r="L63" s="331">
        <f>'SGB3 rel. to pop.'!L8</f>
        <v>55.787884940410848</v>
      </c>
      <c r="M63" s="331">
        <f>'SGB3 rel. to pop.'!M8</f>
        <v>56.256867721716368</v>
      </c>
      <c r="N63" s="331">
        <f>'SGB3 rel. to pop.'!N8</f>
        <v>56.780168873687089</v>
      </c>
      <c r="O63" s="331">
        <f>'SGB3 rel. to pop.'!O8</f>
        <v>57.648438003021035</v>
      </c>
      <c r="P63" s="331">
        <f>'SGB3 rel. to pop.'!P8</f>
        <v>58.409059981814188</v>
      </c>
      <c r="Q63" s="331">
        <f>'SGB3 rel. to pop.'!Q8</f>
        <v>58.80527937032911</v>
      </c>
      <c r="R63" s="331">
        <f>'SGB3 rel. to pop.'!R8</f>
        <v>59.150603877450706</v>
      </c>
      <c r="S63" s="331">
        <f>'SGB3 rel. to pop.'!S8</f>
        <v>59.600689581428568</v>
      </c>
      <c r="T63" s="331">
        <f>'SGB3 rel. to pop.'!T8</f>
        <v>59.187490193404933</v>
      </c>
      <c r="U63" s="331">
        <f>'SGB3 rel. to pop.'!U8</f>
        <v>59.981529629424749</v>
      </c>
      <c r="V63" s="331">
        <f>'SGB3 rel. to pop.'!V8</f>
        <v>60.02393440889761</v>
      </c>
    </row>
    <row r="66" spans="1:22">
      <c r="A66" s="331" t="s">
        <v>186</v>
      </c>
    </row>
    <row r="67" spans="1:22">
      <c r="B67" s="331">
        <v>2002</v>
      </c>
      <c r="C67" s="331">
        <v>2003</v>
      </c>
      <c r="D67" s="331">
        <v>2004</v>
      </c>
      <c r="E67" s="331">
        <v>2005</v>
      </c>
      <c r="F67" s="331">
        <v>2006</v>
      </c>
      <c r="G67" s="331">
        <v>2007</v>
      </c>
      <c r="H67" s="331">
        <v>2008</v>
      </c>
      <c r="I67" s="331">
        <v>2009</v>
      </c>
      <c r="J67" s="331">
        <v>2010</v>
      </c>
      <c r="K67" s="331">
        <v>2011</v>
      </c>
      <c r="L67" s="331">
        <v>2012</v>
      </c>
      <c r="M67" s="331">
        <v>2013</v>
      </c>
      <c r="N67" s="331">
        <v>2014</v>
      </c>
      <c r="O67" s="331">
        <v>2015</v>
      </c>
      <c r="P67" s="331">
        <v>2016</v>
      </c>
      <c r="Q67" s="331">
        <v>2017</v>
      </c>
      <c r="R67" s="331">
        <v>2018</v>
      </c>
      <c r="S67" s="331">
        <v>2019</v>
      </c>
      <c r="T67" s="331">
        <v>2020</v>
      </c>
      <c r="U67" s="331">
        <v>2021</v>
      </c>
      <c r="V67" s="331">
        <v>2022</v>
      </c>
    </row>
    <row r="68" spans="1:22">
      <c r="A68" s="331" t="s">
        <v>187</v>
      </c>
      <c r="B68" s="331">
        <f>'SGB3 rel. to pop.'!B25</f>
        <v>92.921437031188304</v>
      </c>
      <c r="C68" s="331">
        <f>'SGB3 rel. to pop.'!C25</f>
        <v>94.225510506066882</v>
      </c>
      <c r="D68" s="331">
        <f>'SGB3 rel. to pop.'!D25</f>
        <v>90.330659783386707</v>
      </c>
      <c r="E68" s="331">
        <f>'SGB3 rel. to pop.'!E25</f>
        <v>91.07101868488806</v>
      </c>
      <c r="F68" s="331">
        <f>'SGB3 rel. to pop.'!F25</f>
        <v>92.706590313947146</v>
      </c>
      <c r="G68" s="331">
        <f>'SGB3 rel. to pop.'!G25</f>
        <v>94.249880443802326</v>
      </c>
      <c r="H68" s="331">
        <f>'SGB3 rel. to pop.'!H25</f>
        <v>92.953468128445678</v>
      </c>
      <c r="I68" s="331">
        <f>'SGB3 rel. to pop.'!I25</f>
        <v>87.536824449915713</v>
      </c>
      <c r="J68" s="331">
        <f>'SGB3 rel. to pop.'!J25</f>
        <v>81.753150489261131</v>
      </c>
      <c r="K68" s="331">
        <f>'SGB3 rel. to pop.'!K25</f>
        <v>82.201601608921848</v>
      </c>
      <c r="L68" s="331">
        <f>'SGB3 rel. to pop.'!L25</f>
        <v>79.105396097052662</v>
      </c>
      <c r="M68" s="336">
        <f>'SGB3 rel. to pop.'!M25</f>
        <v>79.03013186699026</v>
      </c>
      <c r="N68" s="336">
        <f>'SGB3 rel. to pop.'!N25</f>
        <v>77.464713127493454</v>
      </c>
      <c r="O68" s="336">
        <f>'SGB3 rel. to pop.'!O25</f>
        <v>76.245573101726038</v>
      </c>
      <c r="P68" s="336">
        <f>'SGB3 rel. to pop.'!P25</f>
        <v>72.575919748258002</v>
      </c>
      <c r="Q68" s="336">
        <f>'SGB3 rel. to pop.'!Q25</f>
        <v>71.154696947352903</v>
      </c>
      <c r="R68" s="336">
        <f>'SGB3 rel. to pop.'!R25</f>
        <v>68.590132583071295</v>
      </c>
      <c r="S68" s="336">
        <f>'SGB3 rel. to pop.'!S25</f>
        <v>66.077279300056745</v>
      </c>
      <c r="T68" s="336">
        <f>'SGB3 rel. to pop.'!T25</f>
        <v>22.868642517380167</v>
      </c>
      <c r="U68" s="336">
        <f>'SGB3 rel. to pop.'!U25</f>
        <v>42.529322312459357</v>
      </c>
      <c r="V68" s="336">
        <f>'SGB3 rel. to pop.'!V25</f>
        <v>54.878084290577199</v>
      </c>
    </row>
    <row r="69" spans="1:22">
      <c r="A69" s="331" t="s">
        <v>188</v>
      </c>
      <c r="B69" s="331">
        <f>'SGB3 rel. to pop.'!B26</f>
        <v>78.899714180149687</v>
      </c>
      <c r="C69" s="331">
        <f>'SGB3 rel. to pop.'!C26</f>
        <v>80.801994927202088</v>
      </c>
      <c r="D69" s="331">
        <f>'SGB3 rel. to pop.'!D26</f>
        <v>79.134581948703598</v>
      </c>
      <c r="E69" s="331">
        <f>'SGB3 rel. to pop.'!E26</f>
        <v>80.077903998609855</v>
      </c>
      <c r="F69" s="331">
        <f>'SGB3 rel. to pop.'!F26</f>
        <v>82.806812463767542</v>
      </c>
      <c r="G69" s="331">
        <f>'SGB3 rel. to pop.'!G26</f>
        <v>86.350133990472855</v>
      </c>
      <c r="H69" s="331">
        <f>'SGB3 rel. to pop.'!H26</f>
        <v>87.433485924744488</v>
      </c>
      <c r="I69" s="331">
        <f>'SGB3 rel. to pop.'!I26</f>
        <v>85.802600245683308</v>
      </c>
      <c r="J69" s="331">
        <f>'SGB3 rel. to pop.'!J26</f>
        <v>84.723969950741093</v>
      </c>
      <c r="K69" s="331">
        <f>'SGB3 rel. to pop.'!K26</f>
        <v>84.445187992826334</v>
      </c>
      <c r="L69" s="331">
        <f>'SGB3 rel. to pop.'!L26</f>
        <v>82.403286466818116</v>
      </c>
      <c r="M69" s="336">
        <f>'SGB3 rel. to pop.'!M26</f>
        <v>83.509830289080412</v>
      </c>
      <c r="N69" s="336">
        <f>'SGB3 rel. to pop.'!N26</f>
        <v>81.943233138568516</v>
      </c>
      <c r="O69" s="336">
        <f>'SGB3 rel. to pop.'!O26</f>
        <v>79.403151295730851</v>
      </c>
      <c r="P69" s="336">
        <f>'SGB3 rel. to pop.'!P26</f>
        <v>77.298085713534476</v>
      </c>
      <c r="Q69" s="336">
        <f>'SGB3 rel. to pop.'!Q26</f>
        <v>75.300694357489277</v>
      </c>
      <c r="R69" s="336">
        <f>'SGB3 rel. to pop.'!R26</f>
        <v>74.139584637701802</v>
      </c>
      <c r="S69" s="336">
        <f>'SGB3 rel. to pop.'!S26</f>
        <v>69.734684639294812</v>
      </c>
      <c r="T69" s="336">
        <f>'SGB3 rel. to pop.'!T26</f>
        <v>26.554894136022792</v>
      </c>
      <c r="U69" s="336">
        <f>'SGB3 rel. to pop.'!U26</f>
        <v>47.958424763204313</v>
      </c>
      <c r="V69" s="336">
        <f>'SGB3 rel. to pop.'!V26</f>
        <v>56.985963254050972</v>
      </c>
    </row>
    <row r="70" spans="1:22">
      <c r="A70" s="331" t="s">
        <v>189</v>
      </c>
      <c r="B70" s="331">
        <f>'SGB3 rel. to pop.'!B28</f>
        <v>10.338774180813264</v>
      </c>
      <c r="C70" s="331">
        <f>'SGB3 rel. to pop.'!C28</f>
        <v>11.027510900660944</v>
      </c>
      <c r="D70" s="331">
        <f>'SGB3 rel. to pop.'!D28</f>
        <v>12.048154318195229</v>
      </c>
      <c r="E70" s="331">
        <f>'SGB3 rel. to pop.'!E28</f>
        <v>13.059351688779302</v>
      </c>
      <c r="F70" s="331">
        <f>'SGB3 rel. to pop.'!F28</f>
        <v>13.595157701973465</v>
      </c>
      <c r="G70" s="331">
        <f>'SGB3 rel. to pop.'!G28</f>
        <v>14.070462282398454</v>
      </c>
      <c r="H70" s="331">
        <f>'SGB3 rel. to pop.'!H28</f>
        <v>14.656456534561508</v>
      </c>
      <c r="I70" s="331">
        <f>'SGB3 rel. to pop.'!I28</f>
        <v>14.616848625726853</v>
      </c>
      <c r="J70" s="331">
        <f>'SGB3 rel. to pop.'!J28</f>
        <v>15.107749610429098</v>
      </c>
      <c r="K70" s="336">
        <f>'SGB3 rel. to pop.'!K28</f>
        <v>15.719315458782244</v>
      </c>
      <c r="L70" s="336">
        <f>'SGB3 rel. to pop.'!L28</f>
        <v>16.138231707317075</v>
      </c>
      <c r="M70" s="336">
        <f>'SGB3 rel. to pop.'!M28</f>
        <v>16.273438819753366</v>
      </c>
      <c r="N70" s="336">
        <f>'SGB3 rel. to pop.'!N28</f>
        <v>17.147879422544694</v>
      </c>
      <c r="O70" s="336">
        <f>'SGB3 rel. to pop.'!O28</f>
        <v>17.38321235808673</v>
      </c>
      <c r="P70" s="336">
        <f>'SGB3 rel. to pop.'!P28</f>
        <v>17.429274520324903</v>
      </c>
      <c r="Q70" s="336">
        <f>'SGB3 rel. to pop.'!Q28</f>
        <v>17.906976847072706</v>
      </c>
      <c r="R70" s="336">
        <f>'SGB3 rel. to pop.'!R28</f>
        <v>17.837112226696824</v>
      </c>
      <c r="S70" s="336">
        <f>'SGB3 rel. to pop.'!S28</f>
        <v>17.325450185785151</v>
      </c>
      <c r="T70" s="336">
        <f>'SGB3 rel. to pop.'!T28</f>
        <v>2.7237189901207461</v>
      </c>
      <c r="U70" s="336">
        <f>'SGB3 rel. to pop.'!U28</f>
        <v>8.9052719940144893</v>
      </c>
      <c r="V70" s="336"/>
    </row>
    <row r="71" spans="1:22">
      <c r="A71" s="331" t="s">
        <v>190</v>
      </c>
      <c r="B71" s="331">
        <f>'SGB3 rel. to pop.'!B29</f>
        <v>13.444427229085562</v>
      </c>
      <c r="C71" s="331">
        <f>'SGB3 rel. to pop.'!C29</f>
        <v>13.660818910697964</v>
      </c>
      <c r="D71" s="331">
        <f>'SGB3 rel. to pop.'!D29</f>
        <v>13.882816191585729</v>
      </c>
      <c r="E71" s="331">
        <f>'SGB3 rel. to pop.'!E29</f>
        <v>14.098783971377756</v>
      </c>
      <c r="F71" s="331">
        <f>'SGB3 rel. to pop.'!F29</f>
        <v>16.654868291313068</v>
      </c>
      <c r="G71" s="331">
        <f>'SGB3 rel. to pop.'!G29</f>
        <v>17.093651733440577</v>
      </c>
      <c r="H71" s="331">
        <f>'SGB3 rel. to pop.'!H29</f>
        <v>17.889407910317363</v>
      </c>
      <c r="I71" s="331">
        <f>'SGB3 rel. to pop.'!I29</f>
        <v>17.619347813514558</v>
      </c>
      <c r="J71" s="331">
        <f>'SGB3 rel. to pop.'!J29</f>
        <v>19.037586369781994</v>
      </c>
      <c r="K71" s="336">
        <f>'SGB3 rel. to pop.'!K29</f>
        <v>19.977248719949706</v>
      </c>
      <c r="L71" s="336">
        <f>'SGB3 rel. to pop.'!L29</f>
        <v>20.507354488253622</v>
      </c>
      <c r="M71" s="336">
        <f>'SGB3 rel. to pop.'!M29</f>
        <v>21.398861829905417</v>
      </c>
      <c r="N71" s="336">
        <f>'SGB3 rel. to pop.'!N29</f>
        <v>22.190632984562786</v>
      </c>
      <c r="O71" s="336">
        <f>'SGB3 rel. to pop.'!O29</f>
        <v>23.139641520883554</v>
      </c>
      <c r="P71" s="336">
        <f>'SGB3 rel. to pop.'!P29</f>
        <v>23.04071426331797</v>
      </c>
      <c r="Q71" s="336">
        <f>'SGB3 rel. to pop.'!Q29</f>
        <v>23.001619385690017</v>
      </c>
      <c r="R71" s="336">
        <f>'SGB3 rel. to pop.'!R29</f>
        <v>23.546211585730617</v>
      </c>
      <c r="S71" s="336">
        <f>'SGB3 rel. to pop.'!S29</f>
        <v>23.17299286290309</v>
      </c>
      <c r="T71" s="336">
        <f>'SGB3 rel. to pop.'!T29</f>
        <v>5.2772291061766836</v>
      </c>
      <c r="U71" s="336">
        <f>'SGB3 rel. to pop.'!U29</f>
        <v>13.737530194906972</v>
      </c>
      <c r="V71" s="336"/>
    </row>
    <row r="72" spans="1:22">
      <c r="A72" s="331" t="s">
        <v>191</v>
      </c>
      <c r="B72" s="331">
        <f>'SGB3 rel. to pop.'!B31</f>
        <v>3.90505329648638</v>
      </c>
      <c r="C72" s="331">
        <f>'SGB3 rel. to pop.'!C31</f>
        <v>4.1597405544046566</v>
      </c>
      <c r="D72" s="331">
        <f>'SGB3 rel. to pop.'!D31</f>
        <v>4.4361556163090299</v>
      </c>
      <c r="E72" s="331">
        <f>'SGB3 rel. to pop.'!E31</f>
        <v>4.6564285155179839</v>
      </c>
      <c r="F72" s="331">
        <f>'SGB3 rel. to pop.'!F31</f>
        <v>4.7606590559311135</v>
      </c>
      <c r="G72" s="331">
        <f>'SGB3 rel. to pop.'!G31</f>
        <v>4.861191295938105</v>
      </c>
      <c r="H72" s="331">
        <f>'SGB3 rel. to pop.'!H31</f>
        <v>4.6797284206884626</v>
      </c>
      <c r="I72" s="331">
        <f>'SGB3 rel. to pop.'!I31</f>
        <v>4.2992029664175533</v>
      </c>
      <c r="J72" s="331">
        <f>'SGB3 rel. to pop.'!J31</f>
        <v>3.972673026490821</v>
      </c>
      <c r="K72" s="331">
        <f>'SGB3 rel. to pop.'!K31</f>
        <v>4.1632860997377312</v>
      </c>
      <c r="L72" s="331">
        <f>'SGB3 rel. to pop.'!L31</f>
        <v>4.1792758205359828</v>
      </c>
      <c r="M72" s="331">
        <f>'SGB3 rel. to pop.'!M31</f>
        <v>4.3641721568406631</v>
      </c>
      <c r="N72" s="331">
        <f>'SGB3 rel. to pop.'!N31</f>
        <v>4.5022065973520835</v>
      </c>
      <c r="O72" s="331">
        <f>'SGB3 rel. to pop.'!O31</f>
        <v>4.7476270240089331</v>
      </c>
      <c r="P72" s="331">
        <f>'SGB3 rel. to pop.'!P31</f>
        <v>4.9814050733620734</v>
      </c>
      <c r="Q72" s="331">
        <f>'SGB3 rel. to pop.'!Q31</f>
        <v>5.314665978469252</v>
      </c>
      <c r="R72" s="331">
        <f>'SGB3 rel. to pop.'!R31</f>
        <v>5.4143910556996007</v>
      </c>
      <c r="S72" s="331">
        <f>'SGB3 rel. to pop.'!S31</f>
        <v>5.2856332253399962</v>
      </c>
      <c r="T72" s="331">
        <f>'SGB3 rel. to pop.'!T31</f>
        <v>1.2877789974387119</v>
      </c>
      <c r="U72" s="331">
        <f>'SGB3 rel. to pop.'!U31</f>
        <v>1.2773955729119144</v>
      </c>
      <c r="V72" s="331">
        <f>'SGB3 rel. to pop.'!V31</f>
        <v>3.9183196773663753</v>
      </c>
    </row>
    <row r="73" spans="1:22">
      <c r="A73" s="331" t="s">
        <v>192</v>
      </c>
      <c r="B73" s="331">
        <f>'SGB3 rel. to pop.'!B32</f>
        <v>3.1802888392900837</v>
      </c>
      <c r="C73" s="331">
        <f>'SGB3 rel. to pop.'!C32</f>
        <v>3.3536417581520577</v>
      </c>
      <c r="D73" s="331">
        <f>'SGB3 rel. to pop.'!D32</f>
        <v>3.5979764860143297</v>
      </c>
      <c r="E73" s="331">
        <f>'SGB3 rel. to pop.'!E32</f>
        <v>3.7775968315308712</v>
      </c>
      <c r="F73" s="331">
        <f>'SGB3 rel. to pop.'!F32</f>
        <v>3.8666832316606685</v>
      </c>
      <c r="G73" s="331">
        <f>'SGB3 rel. to pop.'!G32</f>
        <v>3.9257278424372846</v>
      </c>
      <c r="H73" s="331">
        <f>'SGB3 rel. to pop.'!H32</f>
        <v>3.8075968577265069</v>
      </c>
      <c r="I73" s="331">
        <f>'SGB3 rel. to pop.'!I32</f>
        <v>3.4972220743667179</v>
      </c>
      <c r="J73" s="331">
        <f>'SGB3 rel. to pop.'!J32</f>
        <v>3.35079346449402</v>
      </c>
      <c r="K73" s="331">
        <f>'SGB3 rel. to pop.'!K32</f>
        <v>3.4605114201760934</v>
      </c>
      <c r="L73" s="331">
        <f>'SGB3 rel. to pop.'!L32</f>
        <v>3.4601388147843273</v>
      </c>
      <c r="M73" s="331">
        <f>'SGB3 rel. to pop.'!M32</f>
        <v>3.5604762101015304</v>
      </c>
      <c r="N73" s="331">
        <f>'SGB3 rel. to pop.'!N32</f>
        <v>3.6882624067538257</v>
      </c>
      <c r="O73" s="331">
        <f>'SGB3 rel. to pop.'!O32</f>
        <v>3.860071843918865</v>
      </c>
      <c r="P73" s="331">
        <f>'SGB3 rel. to pop.'!P32</f>
        <v>4.0861064981317057</v>
      </c>
      <c r="Q73" s="331">
        <f>'SGB3 rel. to pop.'!Q32</f>
        <v>4.3067728459875569</v>
      </c>
      <c r="R73" s="331">
        <f>'SGB3 rel. to pop.'!R32</f>
        <v>4.396595045875288</v>
      </c>
      <c r="S73" s="331">
        <f>'SGB3 rel. to pop.'!S32</f>
        <v>4.4415492944146271</v>
      </c>
      <c r="T73" s="331">
        <f>'SGB3 rel. to pop.'!T32</f>
        <v>1.0984592203536387</v>
      </c>
      <c r="U73" s="331">
        <f>'SGB3 rel. to pop.'!U32</f>
        <v>0.96122420932997144</v>
      </c>
      <c r="V73" s="331">
        <f>'SGB3 rel. to pop.'!V32</f>
        <v>3.2793616348199559</v>
      </c>
    </row>
    <row r="77" spans="1:22">
      <c r="A77" s="331" t="s">
        <v>186</v>
      </c>
    </row>
    <row r="78" spans="1:22">
      <c r="B78" s="331">
        <v>2002</v>
      </c>
      <c r="C78" s="331">
        <v>2003</v>
      </c>
      <c r="D78" s="331">
        <v>2004</v>
      </c>
      <c r="E78" s="331">
        <v>2005</v>
      </c>
      <c r="F78" s="331">
        <v>2006</v>
      </c>
      <c r="G78" s="331">
        <v>2007</v>
      </c>
      <c r="H78" s="331">
        <v>2008</v>
      </c>
      <c r="I78" s="331">
        <v>2009</v>
      </c>
      <c r="J78" s="331">
        <v>2010</v>
      </c>
      <c r="K78" s="331">
        <v>2011</v>
      </c>
      <c r="L78" s="331">
        <v>2012</v>
      </c>
      <c r="M78" s="331">
        <v>2013</v>
      </c>
      <c r="N78" s="331">
        <v>2014</v>
      </c>
      <c r="O78" s="331">
        <v>2015</v>
      </c>
      <c r="P78" s="331">
        <v>2016</v>
      </c>
      <c r="Q78" s="331">
        <v>2017</v>
      </c>
      <c r="R78" s="331">
        <v>2018</v>
      </c>
      <c r="S78" s="331">
        <v>2019</v>
      </c>
      <c r="T78" s="331">
        <v>2020</v>
      </c>
      <c r="U78" s="331">
        <v>2021</v>
      </c>
      <c r="V78" s="331">
        <v>2022</v>
      </c>
    </row>
    <row r="79" spans="1:22">
      <c r="A79" s="331" t="s">
        <v>189</v>
      </c>
      <c r="B79" s="331">
        <f t="shared" ref="B79:J79" si="0">B70</f>
        <v>10.338774180813264</v>
      </c>
      <c r="C79" s="331">
        <f t="shared" si="0"/>
        <v>11.027510900660944</v>
      </c>
      <c r="D79" s="331">
        <f t="shared" si="0"/>
        <v>12.048154318195229</v>
      </c>
      <c r="E79" s="331">
        <f t="shared" si="0"/>
        <v>13.059351688779302</v>
      </c>
      <c r="F79" s="331">
        <f t="shared" si="0"/>
        <v>13.595157701973465</v>
      </c>
      <c r="G79" s="331">
        <f t="shared" si="0"/>
        <v>14.070462282398454</v>
      </c>
      <c r="H79" s="331">
        <f t="shared" si="0"/>
        <v>14.656456534561508</v>
      </c>
      <c r="I79" s="331">
        <f t="shared" si="0"/>
        <v>14.616848625726853</v>
      </c>
      <c r="J79" s="331">
        <f t="shared" si="0"/>
        <v>15.107749610429098</v>
      </c>
      <c r="K79" s="336">
        <f t="shared" ref="K79:M82" si="1">K70</f>
        <v>15.719315458782244</v>
      </c>
      <c r="L79" s="336">
        <f t="shared" si="1"/>
        <v>16.138231707317075</v>
      </c>
      <c r="M79" s="336">
        <f t="shared" si="1"/>
        <v>16.273438819753366</v>
      </c>
      <c r="N79" s="336">
        <f t="shared" ref="N79:O79" si="2">N70</f>
        <v>17.147879422544694</v>
      </c>
      <c r="O79" s="336">
        <f t="shared" si="2"/>
        <v>17.38321235808673</v>
      </c>
      <c r="P79" s="336">
        <f t="shared" ref="P79:Q79" si="3">P70</f>
        <v>17.429274520324903</v>
      </c>
      <c r="Q79" s="336">
        <f t="shared" si="3"/>
        <v>17.906976847072706</v>
      </c>
      <c r="R79" s="336">
        <f t="shared" ref="R79:S79" si="4">R70</f>
        <v>17.837112226696824</v>
      </c>
      <c r="S79" s="336">
        <f t="shared" si="4"/>
        <v>17.325450185785151</v>
      </c>
      <c r="T79" s="336">
        <f t="shared" ref="T79:U79" si="5">T70</f>
        <v>2.7237189901207461</v>
      </c>
      <c r="U79" s="336">
        <f t="shared" si="5"/>
        <v>8.9052719940144893</v>
      </c>
      <c r="V79" s="336"/>
    </row>
    <row r="80" spans="1:22">
      <c r="A80" s="331" t="s">
        <v>190</v>
      </c>
      <c r="B80" s="331">
        <f t="shared" ref="B80:J80" si="6">B71</f>
        <v>13.444427229085562</v>
      </c>
      <c r="C80" s="331">
        <f t="shared" si="6"/>
        <v>13.660818910697964</v>
      </c>
      <c r="D80" s="331">
        <f t="shared" si="6"/>
        <v>13.882816191585729</v>
      </c>
      <c r="E80" s="331">
        <f t="shared" si="6"/>
        <v>14.098783971377756</v>
      </c>
      <c r="F80" s="331">
        <f t="shared" si="6"/>
        <v>16.654868291313068</v>
      </c>
      <c r="G80" s="331">
        <f t="shared" si="6"/>
        <v>17.093651733440577</v>
      </c>
      <c r="H80" s="331">
        <f t="shared" si="6"/>
        <v>17.889407910317363</v>
      </c>
      <c r="I80" s="331">
        <f t="shared" si="6"/>
        <v>17.619347813514558</v>
      </c>
      <c r="J80" s="331">
        <f t="shared" si="6"/>
        <v>19.037586369781994</v>
      </c>
      <c r="K80" s="336">
        <f t="shared" si="1"/>
        <v>19.977248719949706</v>
      </c>
      <c r="L80" s="336">
        <f t="shared" si="1"/>
        <v>20.507354488253622</v>
      </c>
      <c r="M80" s="336">
        <f t="shared" si="1"/>
        <v>21.398861829905417</v>
      </c>
      <c r="N80" s="336">
        <f t="shared" ref="N80:O80" si="7">N71</f>
        <v>22.190632984562786</v>
      </c>
      <c r="O80" s="336">
        <f t="shared" si="7"/>
        <v>23.139641520883554</v>
      </c>
      <c r="P80" s="336">
        <f t="shared" ref="P80:Q80" si="8">P71</f>
        <v>23.04071426331797</v>
      </c>
      <c r="Q80" s="336">
        <f t="shared" si="8"/>
        <v>23.001619385690017</v>
      </c>
      <c r="R80" s="336">
        <f t="shared" ref="R80:S80" si="9">R71</f>
        <v>23.546211585730617</v>
      </c>
      <c r="S80" s="336">
        <f t="shared" si="9"/>
        <v>23.17299286290309</v>
      </c>
      <c r="T80" s="336">
        <f t="shared" ref="T80:U80" si="10">T71</f>
        <v>5.2772291061766836</v>
      </c>
      <c r="U80" s="336">
        <f t="shared" si="10"/>
        <v>13.737530194906972</v>
      </c>
      <c r="V80" s="336"/>
    </row>
    <row r="81" spans="1:22">
      <c r="A81" s="331" t="s">
        <v>193</v>
      </c>
      <c r="B81" s="331">
        <f t="shared" ref="B81:J81" si="11">B72</f>
        <v>3.90505329648638</v>
      </c>
      <c r="C81" s="331">
        <f t="shared" si="11"/>
        <v>4.1597405544046566</v>
      </c>
      <c r="D81" s="331">
        <f t="shared" si="11"/>
        <v>4.4361556163090299</v>
      </c>
      <c r="E81" s="331">
        <f t="shared" si="11"/>
        <v>4.6564285155179839</v>
      </c>
      <c r="F81" s="331">
        <f t="shared" si="11"/>
        <v>4.7606590559311135</v>
      </c>
      <c r="G81" s="331">
        <f t="shared" si="11"/>
        <v>4.861191295938105</v>
      </c>
      <c r="H81" s="331">
        <f t="shared" si="11"/>
        <v>4.6797284206884626</v>
      </c>
      <c r="I81" s="331">
        <f t="shared" si="11"/>
        <v>4.2992029664175533</v>
      </c>
      <c r="J81" s="331">
        <f t="shared" si="11"/>
        <v>3.972673026490821</v>
      </c>
      <c r="K81" s="331">
        <f t="shared" si="1"/>
        <v>4.1632860997377312</v>
      </c>
      <c r="L81" s="331">
        <f t="shared" si="1"/>
        <v>4.1792758205359828</v>
      </c>
      <c r="M81" s="331">
        <f t="shared" si="1"/>
        <v>4.3641721568406631</v>
      </c>
      <c r="N81" s="331">
        <f t="shared" ref="N81:O81" si="12">N72</f>
        <v>4.5022065973520835</v>
      </c>
      <c r="O81" s="331">
        <f t="shared" si="12"/>
        <v>4.7476270240089331</v>
      </c>
      <c r="P81" s="331">
        <f t="shared" ref="P81:Q81" si="13">P72</f>
        <v>4.9814050733620734</v>
      </c>
      <c r="Q81" s="331">
        <f t="shared" si="13"/>
        <v>5.314665978469252</v>
      </c>
      <c r="R81" s="331">
        <f t="shared" ref="R81:S81" si="14">R72</f>
        <v>5.4143910556996007</v>
      </c>
      <c r="S81" s="331">
        <f t="shared" si="14"/>
        <v>5.2856332253399962</v>
      </c>
      <c r="T81" s="331">
        <f t="shared" ref="T81:U81" si="15">T72</f>
        <v>1.2877789974387119</v>
      </c>
      <c r="U81" s="331">
        <f t="shared" si="15"/>
        <v>1.2773955729119144</v>
      </c>
      <c r="V81" s="331">
        <f t="shared" ref="V81" si="16">V72</f>
        <v>3.9183196773663753</v>
      </c>
    </row>
    <row r="82" spans="1:22">
      <c r="A82" s="331" t="s">
        <v>194</v>
      </c>
      <c r="B82" s="331">
        <f t="shared" ref="B82:J82" si="17">B73</f>
        <v>3.1802888392900837</v>
      </c>
      <c r="C82" s="331">
        <f t="shared" si="17"/>
        <v>3.3536417581520577</v>
      </c>
      <c r="D82" s="331">
        <f t="shared" si="17"/>
        <v>3.5979764860143297</v>
      </c>
      <c r="E82" s="331">
        <f t="shared" si="17"/>
        <v>3.7775968315308712</v>
      </c>
      <c r="F82" s="331">
        <f t="shared" si="17"/>
        <v>3.8666832316606685</v>
      </c>
      <c r="G82" s="331">
        <f t="shared" si="17"/>
        <v>3.9257278424372846</v>
      </c>
      <c r="H82" s="331">
        <f t="shared" si="17"/>
        <v>3.8075968577265069</v>
      </c>
      <c r="I82" s="331">
        <f t="shared" si="17"/>
        <v>3.4972220743667179</v>
      </c>
      <c r="J82" s="331">
        <f t="shared" si="17"/>
        <v>3.35079346449402</v>
      </c>
      <c r="K82" s="331">
        <f t="shared" si="1"/>
        <v>3.4605114201760934</v>
      </c>
      <c r="L82" s="331">
        <f t="shared" si="1"/>
        <v>3.4601388147843273</v>
      </c>
      <c r="M82" s="331">
        <f t="shared" si="1"/>
        <v>3.5604762101015304</v>
      </c>
      <c r="N82" s="331">
        <f t="shared" ref="N82:O82" si="18">N73</f>
        <v>3.6882624067538257</v>
      </c>
      <c r="O82" s="331">
        <f t="shared" si="18"/>
        <v>3.860071843918865</v>
      </c>
      <c r="P82" s="331">
        <f t="shared" ref="P82:Q82" si="19">P73</f>
        <v>4.0861064981317057</v>
      </c>
      <c r="Q82" s="331">
        <f t="shared" si="19"/>
        <v>4.3067728459875569</v>
      </c>
      <c r="R82" s="331">
        <f t="shared" ref="R82:S82" si="20">R73</f>
        <v>4.396595045875288</v>
      </c>
      <c r="S82" s="331">
        <f t="shared" si="20"/>
        <v>4.4415492944146271</v>
      </c>
      <c r="T82" s="331">
        <f t="shared" ref="T82:U82" si="21">T73</f>
        <v>1.0984592203536387</v>
      </c>
      <c r="U82" s="331">
        <f t="shared" si="21"/>
        <v>0.96122420932997144</v>
      </c>
      <c r="V82" s="331">
        <f t="shared" ref="V82" si="22">V73</f>
        <v>3.2793616348199559</v>
      </c>
    </row>
  </sheetData>
  <phoneticPr fontId="6" type="noConversion"/>
  <pageMargins left="0.74803149606299213" right="0.74803149606299213" top="0.55118110236220474" bottom="0.47244094488188981" header="0.51181102362204722" footer="0.51181102362204722"/>
  <pageSetup paperSize="9" scale="92" orientation="portrait" horizontalDpi="96"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workbookViewId="0">
      <selection activeCell="AC40" sqref="AC40"/>
    </sheetView>
  </sheetViews>
  <sheetFormatPr defaultColWidth="9.1796875" defaultRowHeight="12.5"/>
  <cols>
    <col min="1" max="1" width="18.26953125" style="379" customWidth="1"/>
    <col min="2" max="16384" width="9.1796875" style="379"/>
  </cols>
  <sheetData>
    <row r="1" spans="1:2" ht="20">
      <c r="A1" s="166" t="s">
        <v>289</v>
      </c>
    </row>
    <row r="2" spans="1:2" ht="15.5">
      <c r="A2" s="422" t="s">
        <v>290</v>
      </c>
      <c r="B2" s="164" t="s">
        <v>298</v>
      </c>
    </row>
    <row r="3" spans="1:2" ht="15.5">
      <c r="A3" s="422" t="s">
        <v>291</v>
      </c>
      <c r="B3" s="164" t="s">
        <v>299</v>
      </c>
    </row>
    <row r="4" spans="1:2" ht="15.5">
      <c r="A4" s="422" t="s">
        <v>292</v>
      </c>
      <c r="B4" s="164" t="s">
        <v>294</v>
      </c>
    </row>
    <row r="5" spans="1:2" ht="15.5">
      <c r="A5" s="422" t="s">
        <v>293</v>
      </c>
      <c r="B5" s="164" t="s">
        <v>295</v>
      </c>
    </row>
    <row r="6" spans="1:2" ht="15.5">
      <c r="A6" s="422" t="s">
        <v>296</v>
      </c>
      <c r="B6" s="164" t="s">
        <v>297</v>
      </c>
    </row>
    <row r="7" spans="1:2" ht="15.5">
      <c r="A7" s="422" t="s">
        <v>300</v>
      </c>
      <c r="B7" s="164" t="s">
        <v>301</v>
      </c>
    </row>
    <row r="8" spans="1:2" ht="15.5">
      <c r="A8" s="422" t="s">
        <v>302</v>
      </c>
      <c r="B8" s="164" t="s">
        <v>303</v>
      </c>
    </row>
    <row r="9" spans="1:2" ht="15.5">
      <c r="A9" s="422" t="s">
        <v>304</v>
      </c>
      <c r="B9" s="164" t="s">
        <v>305</v>
      </c>
    </row>
    <row r="10" spans="1:2" ht="15.5">
      <c r="A10" s="422" t="s">
        <v>334</v>
      </c>
      <c r="B10" s="164" t="s">
        <v>306</v>
      </c>
    </row>
    <row r="11" spans="1:2" ht="15.5">
      <c r="A11" s="422" t="s">
        <v>335</v>
      </c>
      <c r="B11" s="164" t="s">
        <v>307</v>
      </c>
    </row>
    <row r="12" spans="1:2" ht="15.5">
      <c r="A12" s="422" t="s">
        <v>309</v>
      </c>
      <c r="B12" s="164" t="s">
        <v>308</v>
      </c>
    </row>
    <row r="13" spans="1:2" ht="15.5">
      <c r="A13" s="422" t="s">
        <v>311</v>
      </c>
      <c r="B13" s="164" t="s">
        <v>310</v>
      </c>
    </row>
    <row r="14" spans="1:2" ht="15.5">
      <c r="A14" s="422" t="s">
        <v>312</v>
      </c>
      <c r="B14" s="164" t="s">
        <v>323</v>
      </c>
    </row>
    <row r="15" spans="1:2" ht="15.5">
      <c r="A15" s="422" t="s">
        <v>313</v>
      </c>
      <c r="B15" s="164" t="s">
        <v>324</v>
      </c>
    </row>
    <row r="16" spans="1:2" ht="15.5">
      <c r="A16" s="422" t="s">
        <v>314</v>
      </c>
      <c r="B16" s="164" t="s">
        <v>325</v>
      </c>
    </row>
    <row r="17" spans="1:2" ht="15.5">
      <c r="A17" s="422" t="s">
        <v>315</v>
      </c>
      <c r="B17" s="164" t="s">
        <v>326</v>
      </c>
    </row>
    <row r="18" spans="1:2" ht="15.5">
      <c r="A18" s="422" t="s">
        <v>316</v>
      </c>
      <c r="B18" s="164" t="s">
        <v>327</v>
      </c>
    </row>
    <row r="19" spans="1:2" ht="15.5">
      <c r="A19" s="422" t="s">
        <v>317</v>
      </c>
      <c r="B19" s="164" t="s">
        <v>328</v>
      </c>
    </row>
    <row r="20" spans="1:2" ht="15.5">
      <c r="A20" s="422" t="s">
        <v>318</v>
      </c>
      <c r="B20" s="164" t="s">
        <v>329</v>
      </c>
    </row>
    <row r="21" spans="1:2" ht="15.5">
      <c r="A21" s="422" t="s">
        <v>319</v>
      </c>
      <c r="B21" s="164" t="s">
        <v>330</v>
      </c>
    </row>
    <row r="22" spans="1:2" ht="15.5">
      <c r="A22" s="422" t="s">
        <v>320</v>
      </c>
      <c r="B22" s="164" t="s">
        <v>331</v>
      </c>
    </row>
    <row r="23" spans="1:2" ht="15.5">
      <c r="A23" s="422" t="s">
        <v>321</v>
      </c>
      <c r="B23" s="164" t="s">
        <v>332</v>
      </c>
    </row>
    <row r="24" spans="1:2" ht="15.5">
      <c r="A24" s="422" t="s">
        <v>322</v>
      </c>
      <c r="B24" s="164" t="s">
        <v>333</v>
      </c>
    </row>
  </sheetData>
  <hyperlinks>
    <hyperlink ref="A2" location="'S1 Numbers'!A1" display="Table S1" xr:uid="{00000000-0004-0000-0100-000000000000}"/>
    <hyperlink ref="A3" location="'S2 Index'!A1" display="Table S2" xr:uid="{00000000-0004-0000-0100-000001000000}"/>
    <hyperlink ref="A4" location="'S3 SHS'!A1" display="Table S3" xr:uid="{00000000-0004-0000-0100-000002000000}"/>
    <hyperlink ref="A5" location="'S4 Cross Border'!A1" display="Table S4" xr:uid="{00000000-0004-0000-0100-000003000000}"/>
    <hyperlink ref="A6" location="'SGB1'!A1" display="Table SGB1" xr:uid="{00000000-0004-0000-0100-000004000000}"/>
    <hyperlink ref="A7" location="'SGB2 index'!A1" display="Table SGB2" xr:uid="{00000000-0004-0000-0100-000005000000}"/>
    <hyperlink ref="A8" location="'SGB3 rel. to pop.'!A1" display="Table SGB3" xr:uid="{00000000-0004-0000-0100-000006000000}"/>
    <hyperlink ref="A9" location="'H1 passenger'!A1" display="Table H1" xr:uid="{00000000-0004-0000-0100-000007000000}"/>
    <hyperlink ref="A10" location="'H2 a freight tonnes'!A1" display="Table H2a" xr:uid="{00000000-0004-0000-0100-000008000000}"/>
    <hyperlink ref="A11" location="'H2 b freight tonne km'!A1" display="Table H2b" xr:uid="{00000000-0004-0000-0100-000009000000}"/>
    <hyperlink ref="A12" location="'H3 traffic'!A1" display="Table H3" xr:uid="{00000000-0004-0000-0100-00000A000000}"/>
    <hyperlink ref="A13" location="'H4 other'!A1" display="Table H4" xr:uid="{00000000-0004-0000-0100-00000B000000}"/>
    <hyperlink ref="A14" location="'Figs1,2'!A1" display="Figure 1" xr:uid="{00000000-0004-0000-0100-00000C000000}"/>
    <hyperlink ref="A15" location="'Figs1,2'!A1" display="Figure 2" xr:uid="{00000000-0004-0000-0100-00000D000000}"/>
    <hyperlink ref="A16" location="'Figs 3,4'!A1" display="Figure 3" xr:uid="{00000000-0004-0000-0100-00000E000000}"/>
    <hyperlink ref="A17" location="'Figs 3,4'!A1" display="Figure 4" xr:uid="{00000000-0004-0000-0100-00000F000000}"/>
    <hyperlink ref="A18" location="'Figs 5,6'!A1" display="Figure 5" xr:uid="{00000000-0004-0000-0100-000010000000}"/>
    <hyperlink ref="A19" location="'Figs 5,6'!A1" display="Figure 6" xr:uid="{00000000-0004-0000-0100-000011000000}"/>
    <hyperlink ref="A20" location="'Figs 7, 8, 9'!A1" display="Figure 7" xr:uid="{00000000-0004-0000-0100-000012000000}"/>
    <hyperlink ref="A21" location="'Figs 7, 8, 9'!A1" display="Figure 8" xr:uid="{00000000-0004-0000-0100-000013000000}"/>
    <hyperlink ref="A22" location="'Figs 7, 8, 9'!A1" display="Figure 9" xr:uid="{00000000-0004-0000-0100-000014000000}"/>
    <hyperlink ref="A23" location="'Figs 10,11'!A1" display="Figure 10" xr:uid="{00000000-0004-0000-0100-000015000000}"/>
    <hyperlink ref="A24" location="'Figs 10,11'!A1" display="Figure 11" xr:uid="{00000000-0004-0000-0100-000016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P117"/>
  <sheetViews>
    <sheetView zoomScale="57" zoomScaleNormal="57" workbookViewId="0">
      <selection activeCell="AC40" sqref="AC40"/>
    </sheetView>
  </sheetViews>
  <sheetFormatPr defaultColWidth="11.453125" defaultRowHeight="15.5"/>
  <cols>
    <col min="1" max="4" width="11.453125" style="331" customWidth="1"/>
    <col min="5" max="5" width="14.26953125" style="331" customWidth="1"/>
    <col min="6" max="16" width="11.453125" style="331" customWidth="1"/>
    <col min="17" max="17" width="8.81640625" style="331" customWidth="1"/>
    <col min="18" max="18" width="1.7265625" style="331" customWidth="1"/>
    <col min="19" max="19" width="46" style="331" customWidth="1"/>
    <col min="20" max="16384" width="11.453125" style="331"/>
  </cols>
  <sheetData>
    <row r="1" spans="1:1" s="77" customFormat="1" ht="30">
      <c r="A1" s="76" t="s">
        <v>668</v>
      </c>
    </row>
    <row r="15" spans="1:1" ht="124.5" customHeight="1"/>
    <row r="16" spans="1:1" ht="66" customHeight="1"/>
    <row r="17" spans="1:1" ht="19.5" customHeight="1"/>
    <row r="18" spans="1:1" ht="28.5" customHeight="1"/>
    <row r="19" spans="1:1" ht="66" customHeight="1"/>
    <row r="20" spans="1:1" ht="66" customHeight="1"/>
    <row r="21" spans="1:1" ht="15" customHeight="1"/>
    <row r="22" spans="1:1" ht="15" customHeight="1"/>
    <row r="23" spans="1:1" ht="15" customHeight="1"/>
    <row r="24" spans="1:1" ht="15" customHeight="1"/>
    <row r="25" spans="1:1" ht="15" customHeight="1"/>
    <row r="26" spans="1:1" ht="15" customHeight="1"/>
    <row r="27" spans="1:1" ht="15" customHeight="1"/>
    <row r="28" spans="1:1" ht="15" customHeight="1"/>
    <row r="29" spans="1:1" ht="15" customHeight="1"/>
    <row r="30" spans="1:1" ht="15" customHeight="1"/>
    <row r="31" spans="1:1" ht="15" customHeight="1"/>
    <row r="32" spans="1:1" ht="16.5" customHeight="1">
      <c r="A32" s="126" t="s">
        <v>195</v>
      </c>
    </row>
    <row r="33" spans="1:1" ht="15" customHeight="1">
      <c r="A33" s="89"/>
    </row>
    <row r="34" spans="1:1" ht="15" customHeight="1">
      <c r="A34" s="89"/>
    </row>
    <row r="35" spans="1:1" ht="15" customHeight="1"/>
    <row r="36" spans="1:1" ht="15" hidden="1" customHeight="1"/>
    <row r="37" spans="1:1" s="77" customFormat="1" ht="40.5" customHeight="1">
      <c r="A37" s="76" t="s">
        <v>263</v>
      </c>
    </row>
    <row r="38" spans="1:1" ht="15" customHeight="1"/>
    <row r="39" spans="1:1" ht="15" customHeight="1"/>
    <row r="40" spans="1:1" ht="15" customHeight="1"/>
    <row r="41" spans="1:1" ht="15" customHeight="1"/>
    <row r="42" spans="1:1" ht="15" customHeight="1"/>
    <row r="43" spans="1:1" ht="15" customHeight="1"/>
    <row r="44" spans="1:1" ht="15" customHeight="1"/>
    <row r="45" spans="1:1" ht="12" customHeight="1"/>
    <row r="46" spans="1:1" ht="409.5" customHeight="1"/>
    <row r="47" spans="1:1" ht="16.5" customHeight="1"/>
    <row r="48" spans="1:1" ht="16.5" customHeight="1"/>
    <row r="49" s="331" customFormat="1" ht="16.5" customHeight="1"/>
    <row r="50" s="331" customFormat="1" ht="16.5" customHeight="1"/>
    <row r="51" s="331" customFormat="1" ht="16.5" customHeight="1"/>
    <row r="52" s="331" customFormat="1" ht="16.5" customHeight="1"/>
    <row r="53" s="331" customFormat="1" ht="16.5" customHeight="1"/>
    <row r="54" s="331" customFormat="1" ht="16.5" customHeight="1"/>
    <row r="55" s="331" customFormat="1" ht="16.5" customHeight="1"/>
    <row r="56" s="331" customFormat="1" ht="16.5" customHeight="1"/>
    <row r="57" s="331" customFormat="1" ht="13.5" customHeight="1"/>
    <row r="58" s="331" customFormat="1" ht="13.5" customHeight="1"/>
    <row r="59" s="331" customFormat="1" ht="13.5" customHeight="1"/>
    <row r="60" s="331" customFormat="1" ht="13.5" customHeight="1"/>
    <row r="61" s="331" customFormat="1" ht="13.5" customHeight="1"/>
    <row r="63" s="331" customFormat="1" ht="6" customHeight="1"/>
    <row r="64" s="331" customFormat="1" ht="103.5" customHeight="1"/>
    <row r="65" spans="1:16" ht="21" customHeight="1">
      <c r="A65" s="126" t="s">
        <v>196</v>
      </c>
    </row>
    <row r="66" spans="1:16" ht="16.5" customHeight="1">
      <c r="A66" s="88"/>
    </row>
    <row r="67" spans="1:16" ht="16.5" customHeight="1">
      <c r="A67" s="89"/>
    </row>
    <row r="68" spans="1:16">
      <c r="A68" s="331" t="s">
        <v>6</v>
      </c>
    </row>
    <row r="69" spans="1:16">
      <c r="B69" s="331" t="s">
        <v>87</v>
      </c>
      <c r="C69" s="331" t="s">
        <v>87</v>
      </c>
      <c r="D69" s="331" t="s">
        <v>197</v>
      </c>
      <c r="E69" s="331" t="s">
        <v>197</v>
      </c>
      <c r="I69" s="331" t="s">
        <v>126</v>
      </c>
      <c r="J69" s="331" t="s">
        <v>126</v>
      </c>
      <c r="K69" s="331" t="s">
        <v>198</v>
      </c>
      <c r="L69" s="331" t="s">
        <v>80</v>
      </c>
      <c r="M69" s="331" t="s">
        <v>352</v>
      </c>
      <c r="N69" s="331" t="s">
        <v>197</v>
      </c>
      <c r="O69" s="331" t="s">
        <v>197</v>
      </c>
      <c r="P69" s="331" t="s">
        <v>197</v>
      </c>
    </row>
    <row r="70" spans="1:16">
      <c r="A70" s="332">
        <v>1975</v>
      </c>
      <c r="B70" s="258" t="str">
        <f>'H2 a freight tonnes'!D28</f>
        <v>[Unavailable]</v>
      </c>
      <c r="D70" s="258"/>
      <c r="H70" s="333">
        <v>1975</v>
      </c>
      <c r="I70" s="258">
        <f>'H2 a freight tonnes'!I28</f>
        <v>6.3</v>
      </c>
      <c r="K70" s="258"/>
      <c r="L70" s="258">
        <f>'H2 a freight tonnes'!E28</f>
        <v>16.100000000000001</v>
      </c>
      <c r="M70" s="258"/>
      <c r="N70" s="258"/>
    </row>
    <row r="71" spans="1:16">
      <c r="A71" s="332">
        <v>1976</v>
      </c>
      <c r="B71" s="258" t="str">
        <f>'H2 a freight tonnes'!D29</f>
        <v>[Unavailable]</v>
      </c>
      <c r="D71" s="258"/>
      <c r="H71" s="333">
        <v>1976</v>
      </c>
      <c r="I71" s="258">
        <f>'H2 a freight tonnes'!I29</f>
        <v>11.9</v>
      </c>
      <c r="K71" s="258"/>
      <c r="L71" s="258">
        <f>'H2 a freight tonnes'!E29</f>
        <v>16.2</v>
      </c>
      <c r="M71" s="258"/>
      <c r="N71" s="258"/>
    </row>
    <row r="72" spans="1:16">
      <c r="A72" s="332">
        <v>1977</v>
      </c>
      <c r="B72" s="258" t="str">
        <f>'H2 a freight tonnes'!D30</f>
        <v>[Unavailable]</v>
      </c>
      <c r="D72" s="258"/>
      <c r="H72" s="333">
        <v>1977</v>
      </c>
      <c r="I72" s="258">
        <f>'H2 a freight tonnes'!I30</f>
        <v>23.2</v>
      </c>
      <c r="K72" s="258"/>
      <c r="L72" s="258">
        <f>'H2 a freight tonnes'!E30</f>
        <v>14</v>
      </c>
      <c r="M72" s="258"/>
      <c r="N72" s="258"/>
    </row>
    <row r="73" spans="1:16">
      <c r="A73" s="332">
        <v>1978</v>
      </c>
      <c r="B73" s="258" t="str">
        <f>'H2 a freight tonnes'!D31</f>
        <v>[Unavailable]</v>
      </c>
      <c r="D73" s="258"/>
      <c r="H73" s="333">
        <v>1978</v>
      </c>
      <c r="I73" s="258">
        <f>'H2 a freight tonnes'!I31</f>
        <v>26.4</v>
      </c>
      <c r="K73" s="258"/>
      <c r="L73" s="258">
        <f>'H2 a freight tonnes'!E31</f>
        <v>13.8</v>
      </c>
      <c r="M73" s="258"/>
      <c r="N73" s="258"/>
    </row>
    <row r="74" spans="1:16">
      <c r="A74" s="332">
        <v>1979</v>
      </c>
      <c r="B74" s="258" t="str">
        <f>'H2 a freight tonnes'!D32</f>
        <v>[Unavailable]</v>
      </c>
      <c r="D74" s="258"/>
      <c r="H74" s="333">
        <v>1979</v>
      </c>
      <c r="I74" s="258">
        <f>'H2 a freight tonnes'!I32</f>
        <v>27.9</v>
      </c>
      <c r="K74" s="258"/>
      <c r="L74" s="258">
        <f>'H2 a freight tonnes'!E32</f>
        <v>12</v>
      </c>
      <c r="M74" s="258"/>
      <c r="N74" s="258"/>
    </row>
    <row r="75" spans="1:16">
      <c r="A75" s="332">
        <v>1980</v>
      </c>
      <c r="B75" s="258" t="str">
        <f>'H2 a freight tonnes'!D33</f>
        <v>[Unavailable]</v>
      </c>
      <c r="D75" s="258"/>
      <c r="H75" s="333">
        <v>1980</v>
      </c>
      <c r="I75" s="258">
        <f>'H2 a freight tonnes'!I33</f>
        <v>26.7</v>
      </c>
      <c r="K75" s="258">
        <f>'H2 a freight tonnes'!H33</f>
        <v>8.1199999999999992</v>
      </c>
      <c r="L75" s="258">
        <f>'H2 a freight tonnes'!E33</f>
        <v>11.7</v>
      </c>
      <c r="M75" s="258"/>
      <c r="N75" s="258"/>
    </row>
    <row r="76" spans="1:16">
      <c r="A76" s="332">
        <v>1981</v>
      </c>
      <c r="B76" s="258" t="str">
        <f>'H2 a freight tonnes'!D34</f>
        <v>[Unavailable]</v>
      </c>
      <c r="D76" s="258"/>
      <c r="H76" s="333">
        <v>1981</v>
      </c>
      <c r="I76" s="258">
        <f>'H2 a freight tonnes'!I34</f>
        <v>24.1</v>
      </c>
      <c r="K76" s="258">
        <f>'H2 a freight tonnes'!H34</f>
        <v>7.31</v>
      </c>
      <c r="L76" s="258">
        <f>'H2 a freight tonnes'!E34</f>
        <v>12.2</v>
      </c>
      <c r="M76" s="258"/>
      <c r="N76" s="258"/>
    </row>
    <row r="77" spans="1:16">
      <c r="A77" s="332">
        <v>1982</v>
      </c>
      <c r="B77" s="258" t="str">
        <f>'H2 a freight tonnes'!D35</f>
        <v>[Unavailable]</v>
      </c>
      <c r="E77" s="258"/>
      <c r="H77" s="333">
        <v>1982</v>
      </c>
      <c r="I77" s="258">
        <f>'H2 a freight tonnes'!I35</f>
        <v>22.4</v>
      </c>
      <c r="K77" s="258">
        <f>'H2 a freight tonnes'!H35</f>
        <v>10.4</v>
      </c>
      <c r="L77" s="258">
        <f>'H2 a freight tonnes'!E35</f>
        <v>10.4</v>
      </c>
      <c r="M77" s="258"/>
      <c r="O77" s="258"/>
    </row>
    <row r="78" spans="1:16">
      <c r="A78" s="332">
        <v>1983</v>
      </c>
      <c r="B78" s="258" t="str">
        <f>'H2 a freight tonnes'!D36</f>
        <v>[Unavailable]</v>
      </c>
      <c r="E78" s="258"/>
      <c r="H78" s="333">
        <v>1983</v>
      </c>
      <c r="I78" s="258">
        <f>'H2 a freight tonnes'!I36</f>
        <v>26.5</v>
      </c>
      <c r="K78" s="258">
        <f>'H2 a freight tonnes'!H36</f>
        <v>12.1</v>
      </c>
      <c r="L78" s="258">
        <f>'H2 a freight tonnes'!E36</f>
        <v>10.3</v>
      </c>
      <c r="M78" s="258"/>
    </row>
    <row r="79" spans="1:16">
      <c r="A79" s="332">
        <v>1984</v>
      </c>
      <c r="B79" s="258" t="str">
        <f>'H2 a freight tonnes'!D37</f>
        <v>[Unavailable]</v>
      </c>
      <c r="E79" s="258"/>
      <c r="H79" s="333">
        <v>1984</v>
      </c>
      <c r="I79" s="258">
        <f>'H2 a freight tonnes'!I37</f>
        <v>26.9</v>
      </c>
      <c r="K79" s="258">
        <f>'H2 a freight tonnes'!H37</f>
        <v>10.02</v>
      </c>
      <c r="L79" s="258">
        <f>'H2 a freight tonnes'!E37</f>
        <v>6.4</v>
      </c>
      <c r="M79" s="258"/>
    </row>
    <row r="80" spans="1:16">
      <c r="A80" s="332">
        <v>1985</v>
      </c>
      <c r="B80" s="258" t="str">
        <f>'H2 a freight tonnes'!D38</f>
        <v>[Unavailable]</v>
      </c>
      <c r="E80" s="258"/>
      <c r="H80" s="333">
        <v>1985</v>
      </c>
      <c r="I80" s="258">
        <f>'H2 a freight tonnes'!I38</f>
        <v>29.8</v>
      </c>
      <c r="K80" s="258">
        <f>'H2 a freight tonnes'!H38</f>
        <v>10.65</v>
      </c>
      <c r="L80" s="258">
        <f>'H2 a freight tonnes'!E38</f>
        <v>12</v>
      </c>
      <c r="M80" s="258"/>
    </row>
    <row r="81" spans="1:15">
      <c r="A81" s="332">
        <v>1986</v>
      </c>
      <c r="B81" s="258" t="str">
        <f>'H2 a freight tonnes'!D39</f>
        <v>[Unavailable]</v>
      </c>
      <c r="E81" s="258"/>
      <c r="H81" s="333">
        <v>1986</v>
      </c>
      <c r="I81" s="258">
        <f>'H2 a freight tonnes'!I39</f>
        <v>28.2</v>
      </c>
      <c r="K81" s="258">
        <f>'H2 a freight tonnes'!H39</f>
        <v>11.02</v>
      </c>
      <c r="L81" s="258">
        <f>'H2 a freight tonnes'!E39</f>
        <v>9.6999999999999993</v>
      </c>
      <c r="M81" s="258"/>
    </row>
    <row r="82" spans="1:15">
      <c r="A82" s="332">
        <v>1987</v>
      </c>
      <c r="B82" s="258" t="str">
        <f>'H2 a freight tonnes'!D40</f>
        <v>[Unavailable]</v>
      </c>
      <c r="D82" s="258">
        <f>'H2 a freight tonnes'!G40</f>
        <v>24.1</v>
      </c>
      <c r="E82" s="258"/>
      <c r="H82" s="333">
        <v>1987</v>
      </c>
      <c r="I82" s="258">
        <f>'H2 a freight tonnes'!I40</f>
        <v>28.5</v>
      </c>
      <c r="K82" s="258">
        <f>'H2 a freight tonnes'!H40</f>
        <v>10.28</v>
      </c>
      <c r="L82" s="258">
        <f>'H2 a freight tonnes'!E40</f>
        <v>10.5</v>
      </c>
      <c r="M82" s="258"/>
      <c r="N82" s="258">
        <f>'H2 a freight tonnes'!G40</f>
        <v>24.1</v>
      </c>
      <c r="O82" s="258"/>
    </row>
    <row r="83" spans="1:15">
      <c r="A83" s="332">
        <v>1988</v>
      </c>
      <c r="B83" s="258" t="str">
        <f>'H2 a freight tonnes'!D41</f>
        <v>[Unavailable]</v>
      </c>
      <c r="D83" s="258">
        <f>'H2 a freight tonnes'!G41</f>
        <v>28.3</v>
      </c>
      <c r="E83" s="258"/>
      <c r="H83" s="333">
        <v>1988</v>
      </c>
      <c r="I83" s="258">
        <f>'H2 a freight tonnes'!I41</f>
        <v>25.2</v>
      </c>
      <c r="K83" s="258">
        <f>'H2 a freight tonnes'!H41</f>
        <v>10.220000000000001</v>
      </c>
      <c r="L83" s="258">
        <f>'H2 a freight tonnes'!E41</f>
        <v>9.6999999999999993</v>
      </c>
      <c r="M83" s="258"/>
      <c r="N83" s="258">
        <f>'H2 a freight tonnes'!G41</f>
        <v>28.3</v>
      </c>
      <c r="O83" s="258"/>
    </row>
    <row r="84" spans="1:15">
      <c r="A84" s="332">
        <v>1989</v>
      </c>
      <c r="B84" s="258" t="str">
        <f>'H2 a freight tonnes'!D42</f>
        <v>[Unavailable]</v>
      </c>
      <c r="D84" s="258">
        <f>'H2 a freight tonnes'!G42</f>
        <v>28.3</v>
      </c>
      <c r="E84" s="258"/>
      <c r="H84" s="333">
        <v>1989</v>
      </c>
      <c r="I84" s="258">
        <f>'H2 a freight tonnes'!I42</f>
        <v>21.3</v>
      </c>
      <c r="K84" s="258">
        <f>'H2 a freight tonnes'!H42</f>
        <v>10.37</v>
      </c>
      <c r="L84" s="258">
        <f>'H2 a freight tonnes'!E42</f>
        <v>9.4</v>
      </c>
      <c r="M84" s="258"/>
      <c r="N84" s="258">
        <f>'H2 a freight tonnes'!G42</f>
        <v>28.3</v>
      </c>
      <c r="O84" s="258"/>
    </row>
    <row r="85" spans="1:15">
      <c r="A85" s="332">
        <v>1990</v>
      </c>
      <c r="B85" s="258" t="str">
        <f>'H2 a freight tonnes'!D43</f>
        <v>[Unavailable]</v>
      </c>
      <c r="D85" s="258">
        <f>'H2 a freight tonnes'!G43</f>
        <v>25.2</v>
      </c>
      <c r="E85" s="258"/>
      <c r="H85" s="333">
        <v>1990</v>
      </c>
      <c r="I85" s="258"/>
      <c r="J85" s="258">
        <f>'H2 a freight tonnes'!I43</f>
        <v>26.9</v>
      </c>
      <c r="K85" s="258">
        <f>'H2 a freight tonnes'!H43</f>
        <v>11.92</v>
      </c>
      <c r="L85" s="258">
        <f>'H2 a freight tonnes'!E43</f>
        <v>9.8000000000000007</v>
      </c>
      <c r="M85" s="258"/>
      <c r="N85" s="258">
        <f>'H2 a freight tonnes'!G43</f>
        <v>25.2</v>
      </c>
      <c r="O85" s="258"/>
    </row>
    <row r="86" spans="1:15">
      <c r="A86" s="332">
        <v>1991</v>
      </c>
      <c r="B86" s="258" t="str">
        <f>'H2 a freight tonnes'!D44</f>
        <v>[Unavailable]</v>
      </c>
      <c r="D86" s="258">
        <f>'H2 a freight tonnes'!G44</f>
        <v>26.7</v>
      </c>
      <c r="E86" s="258"/>
      <c r="H86" s="333">
        <v>1991</v>
      </c>
      <c r="J86" s="258">
        <f>'H2 a freight tonnes'!I44</f>
        <v>21.4</v>
      </c>
      <c r="K86" s="258">
        <f>'H2 a freight tonnes'!H44</f>
        <v>11.34</v>
      </c>
      <c r="L86" s="258">
        <f>'H2 a freight tonnes'!E44</f>
        <v>9</v>
      </c>
      <c r="M86" s="258"/>
      <c r="N86" s="258">
        <f>'H2 a freight tonnes'!G44</f>
        <v>26.7</v>
      </c>
      <c r="O86" s="258"/>
    </row>
    <row r="87" spans="1:15">
      <c r="A87" s="332">
        <v>1992</v>
      </c>
      <c r="B87" s="258" t="str">
        <f>'H2 a freight tonnes'!D45</f>
        <v>[Unavailable]</v>
      </c>
      <c r="D87" s="258">
        <f>'H2 a freight tonnes'!G45</f>
        <v>25.7</v>
      </c>
      <c r="E87" s="258"/>
      <c r="H87" s="333">
        <v>1992</v>
      </c>
      <c r="J87" s="258">
        <f>'H2 a freight tonnes'!I45</f>
        <v>24</v>
      </c>
      <c r="K87" s="258">
        <f>'H2 a freight tonnes'!H45</f>
        <v>10.66</v>
      </c>
      <c r="L87" s="258">
        <f>'H2 a freight tonnes'!E45</f>
        <v>6.96</v>
      </c>
      <c r="M87" s="258"/>
      <c r="N87" s="258">
        <f>'H2 a freight tonnes'!G45</f>
        <v>25.7</v>
      </c>
      <c r="O87" s="258"/>
    </row>
    <row r="88" spans="1:15">
      <c r="A88" s="332">
        <v>1993</v>
      </c>
      <c r="B88" s="258" t="str">
        <f>'H2 a freight tonnes'!D46</f>
        <v>[Unavailable]</v>
      </c>
      <c r="D88" s="258">
        <f>'H2 a freight tonnes'!G46</f>
        <v>24.5</v>
      </c>
      <c r="E88" s="258"/>
      <c r="H88" s="333">
        <v>1993</v>
      </c>
      <c r="J88" s="258">
        <f>'H2 a freight tonnes'!I46</f>
        <v>26.9</v>
      </c>
      <c r="K88" s="258">
        <f>'H2 a freight tonnes'!H46</f>
        <v>11.35</v>
      </c>
      <c r="L88" s="258">
        <f>'H2 a freight tonnes'!E46</f>
        <v>5.01</v>
      </c>
      <c r="M88" s="258"/>
      <c r="N88" s="258">
        <f>'H2 a freight tonnes'!G46</f>
        <v>24.5</v>
      </c>
      <c r="O88" s="258"/>
    </row>
    <row r="89" spans="1:15">
      <c r="A89" s="332">
        <v>1994</v>
      </c>
      <c r="B89" s="258" t="str">
        <f>'H2 a freight tonnes'!D47</f>
        <v>[Unavailable]</v>
      </c>
      <c r="D89" s="258">
        <f>'H2 a freight tonnes'!G47</f>
        <v>27.5</v>
      </c>
      <c r="E89" s="258"/>
      <c r="H89" s="333">
        <v>1994</v>
      </c>
      <c r="J89" s="258">
        <f>'H2 a freight tonnes'!I47</f>
        <v>24.084</v>
      </c>
      <c r="K89" s="258">
        <f>'H2 a freight tonnes'!H47</f>
        <v>11.16</v>
      </c>
      <c r="L89" s="258">
        <f>'H2 a freight tonnes'!E47</f>
        <v>5.4</v>
      </c>
      <c r="M89" s="258"/>
      <c r="N89" s="258">
        <f>'H2 a freight tonnes'!G47</f>
        <v>27.5</v>
      </c>
      <c r="O89" s="258"/>
    </row>
    <row r="90" spans="1:15">
      <c r="A90" s="332">
        <v>1995</v>
      </c>
      <c r="B90" s="258" t="str">
        <f>'H2 a freight tonnes'!D48</f>
        <v>[Unavailable]</v>
      </c>
      <c r="D90" s="258">
        <f>'H2 a freight tonnes'!G48</f>
        <v>31.9</v>
      </c>
      <c r="E90" s="258"/>
      <c r="H90" s="333">
        <v>1995</v>
      </c>
      <c r="J90" s="258">
        <f>'H2 a freight tonnes'!I48</f>
        <v>25.622</v>
      </c>
      <c r="K90" s="258">
        <f>'H2 a freight tonnes'!H48</f>
        <v>11.22</v>
      </c>
      <c r="L90" s="258"/>
      <c r="M90" s="258"/>
      <c r="N90" s="258">
        <f>'H2 a freight tonnes'!G48</f>
        <v>31.9</v>
      </c>
      <c r="O90" s="258"/>
    </row>
    <row r="91" spans="1:15">
      <c r="A91" s="332">
        <v>1996</v>
      </c>
      <c r="B91" s="258" t="str">
        <f>'H2 a freight tonnes'!D49</f>
        <v>[Unavailable]</v>
      </c>
      <c r="D91" s="258">
        <f>'H2 a freight tonnes'!G49</f>
        <v>36.200000000000003</v>
      </c>
      <c r="E91" s="258"/>
      <c r="H91" s="333">
        <v>1996</v>
      </c>
      <c r="J91" s="258">
        <f>'H2 a freight tonnes'!I49</f>
        <v>25.602</v>
      </c>
      <c r="K91" s="258">
        <f>'H2 a freight tonnes'!H49</f>
        <v>11.08</v>
      </c>
      <c r="L91" s="258">
        <f>'H2 a freight tonnes'!E49</f>
        <v>5.43</v>
      </c>
      <c r="M91" s="258"/>
      <c r="N91" s="258">
        <f>'H2 a freight tonnes'!G49</f>
        <v>36.200000000000003</v>
      </c>
      <c r="O91" s="258"/>
    </row>
    <row r="92" spans="1:15">
      <c r="A92" s="332">
        <v>1997</v>
      </c>
      <c r="B92" s="258" t="str">
        <f>'H2 a freight tonnes'!D50</f>
        <v>[Unavailable]</v>
      </c>
      <c r="D92" s="258">
        <f>'H2 a freight tonnes'!G50</f>
        <v>34.5</v>
      </c>
      <c r="E92" s="258"/>
      <c r="H92" s="333">
        <v>1997</v>
      </c>
      <c r="J92" s="258">
        <f>'H2 a freight tonnes'!I50</f>
        <v>25.715</v>
      </c>
      <c r="K92" s="258">
        <f>'H2 a freight tonnes'!H50</f>
        <v>11.62</v>
      </c>
      <c r="L92" s="258">
        <f>'H2 a freight tonnes'!E50</f>
        <v>7.04</v>
      </c>
      <c r="M92" s="258"/>
      <c r="N92" s="258">
        <f>'H2 a freight tonnes'!G50</f>
        <v>34.5</v>
      </c>
      <c r="O92" s="258"/>
    </row>
    <row r="93" spans="1:15">
      <c r="A93" s="332">
        <v>1998</v>
      </c>
      <c r="B93" s="258" t="str">
        <f>'H2 a freight tonnes'!D51</f>
        <v>[Unavailable]</v>
      </c>
      <c r="D93" s="258">
        <f>'H2 a freight tonnes'!G51</f>
        <v>39.700000000000003</v>
      </c>
      <c r="E93" s="258"/>
      <c r="H93" s="333">
        <v>1998</v>
      </c>
      <c r="J93" s="258">
        <f>'H2 a freight tonnes'!I51</f>
        <v>28.061</v>
      </c>
      <c r="K93" s="258">
        <f>'H2 a freight tonnes'!H51</f>
        <v>10.37</v>
      </c>
      <c r="L93" s="258">
        <f>'H2 a freight tonnes'!E51</f>
        <v>7.69</v>
      </c>
      <c r="M93" s="258"/>
      <c r="N93" s="258">
        <f>'H2 a freight tonnes'!G51</f>
        <v>39.700000000000003</v>
      </c>
      <c r="O93" s="258"/>
    </row>
    <row r="94" spans="1:15">
      <c r="A94" s="332">
        <v>1999</v>
      </c>
      <c r="B94" s="258" t="str">
        <f>'H2 a freight tonnes'!D52</f>
        <v>[Unavailable]</v>
      </c>
      <c r="D94" s="258">
        <f>'H2 a freight tonnes'!G52</f>
        <v>35.299999999999997</v>
      </c>
      <c r="E94" s="258"/>
      <c r="H94" s="333">
        <v>1999</v>
      </c>
      <c r="J94" s="258">
        <f>'H2 a freight tonnes'!I52</f>
        <v>28.024999999999999</v>
      </c>
      <c r="K94" s="258">
        <f>'H2 a freight tonnes'!H52</f>
        <v>9.4700000000000006</v>
      </c>
      <c r="L94" s="258">
        <f>'H2 a freight tonnes'!E52</f>
        <v>8.24</v>
      </c>
      <c r="M94" s="258"/>
      <c r="N94" s="258">
        <f>'H2 a freight tonnes'!G52</f>
        <v>35.299999999999997</v>
      </c>
      <c r="O94" s="258"/>
    </row>
    <row r="95" spans="1:15">
      <c r="A95" s="332">
        <v>2000</v>
      </c>
      <c r="B95" s="258" t="str">
        <f>'H2 a freight tonnes'!D53</f>
        <v>[Unavailable]</v>
      </c>
      <c r="D95" s="258"/>
      <c r="E95" s="258">
        <f>'H2 a freight tonnes'!G53</f>
        <v>24.68</v>
      </c>
      <c r="F95" s="258"/>
      <c r="H95" s="333">
        <v>2000</v>
      </c>
      <c r="J95" s="258">
        <f>'H2 a freight tonnes'!I53</f>
        <v>28.149000000000001</v>
      </c>
      <c r="K95" s="258">
        <f>'H2 a freight tonnes'!H53</f>
        <v>12.24</v>
      </c>
      <c r="L95" s="258">
        <f>'H2 a freight tonnes'!E53</f>
        <v>8.25</v>
      </c>
      <c r="M95" s="258"/>
      <c r="N95" s="258"/>
      <c r="O95" s="258">
        <f>'H2 a freight tonnes'!G53</f>
        <v>24.68</v>
      </c>
    </row>
    <row r="96" spans="1:15">
      <c r="A96" s="332">
        <v>2001</v>
      </c>
      <c r="B96" s="258" t="str">
        <f>'H2 a freight tonnes'!D54</f>
        <v>[Unavailable]</v>
      </c>
      <c r="D96" s="258"/>
      <c r="E96" s="258">
        <f>'H2 a freight tonnes'!G54</f>
        <v>20.6</v>
      </c>
      <c r="F96" s="258"/>
      <c r="H96" s="333">
        <v>2001</v>
      </c>
      <c r="J96" s="258">
        <f>'H2 a freight tonnes'!I54</f>
        <v>28.132000000000001</v>
      </c>
      <c r="K96" s="258">
        <f>'H2 a freight tonnes'!H54</f>
        <v>11.41</v>
      </c>
      <c r="L96" s="258">
        <f>'H2 a freight tonnes'!E54</f>
        <v>9.5701609999999988</v>
      </c>
      <c r="M96" s="258"/>
      <c r="N96" s="258"/>
      <c r="O96" s="258">
        <f>'H2 a freight tonnes'!G54</f>
        <v>20.6</v>
      </c>
    </row>
    <row r="97" spans="1:15">
      <c r="A97" s="332">
        <v>2002</v>
      </c>
      <c r="B97" s="258" t="str">
        <f>'H2 a freight tonnes'!D55</f>
        <v>[Unavailable]</v>
      </c>
      <c r="D97" s="258"/>
      <c r="E97" s="258">
        <f>'H2 a freight tonnes'!G55</f>
        <v>19.2</v>
      </c>
      <c r="F97" s="258"/>
      <c r="H97" s="333">
        <v>2002</v>
      </c>
      <c r="J97" s="258">
        <f>'H2 a freight tonnes'!I55</f>
        <v>28.042000000000002</v>
      </c>
      <c r="K97" s="258">
        <f>'H2 a freight tonnes'!H55</f>
        <v>10.01</v>
      </c>
      <c r="L97" s="258">
        <f>'H2 a freight tonnes'!E55</f>
        <v>9.1199959999999987</v>
      </c>
      <c r="M97" s="258"/>
      <c r="N97" s="258"/>
      <c r="O97" s="258">
        <f>'H2 a freight tonnes'!G55</f>
        <v>19.2</v>
      </c>
    </row>
    <row r="98" spans="1:15">
      <c r="A98" s="332">
        <v>2003</v>
      </c>
      <c r="B98" s="258" t="str">
        <f>'H2 a freight tonnes'!D56</f>
        <v>[Unavailable]</v>
      </c>
      <c r="D98" s="258"/>
      <c r="E98" s="258">
        <f>'H2 a freight tonnes'!G56</f>
        <v>19.510000000000002</v>
      </c>
      <c r="F98" s="258"/>
      <c r="H98" s="333">
        <v>2003</v>
      </c>
      <c r="J98" s="258">
        <f>'H2 a freight tonnes'!I56</f>
        <v>27.701000000000001</v>
      </c>
      <c r="K98" s="258">
        <f>'H2 a freight tonnes'!H56</f>
        <v>10.06</v>
      </c>
      <c r="L98" s="258">
        <f>'H2 a freight tonnes'!E56</f>
        <v>8.3285319999999992</v>
      </c>
      <c r="M98" s="258"/>
      <c r="O98" s="258">
        <f>'H2 a freight tonnes'!G56</f>
        <v>19.510000000000002</v>
      </c>
    </row>
    <row r="99" spans="1:15">
      <c r="A99" s="332">
        <v>2004</v>
      </c>
      <c r="B99" s="258"/>
      <c r="C99" s="258" t="str">
        <f>'H2 a freight tonnes'!D57</f>
        <v>[Unavailable]</v>
      </c>
      <c r="D99" s="334"/>
      <c r="E99" s="258">
        <f>'H2 a freight tonnes'!G57</f>
        <v>20.49</v>
      </c>
      <c r="H99" s="333">
        <v>2004</v>
      </c>
      <c r="J99" s="258">
        <f>'H2 a freight tonnes'!I57</f>
        <v>27.649038999999998</v>
      </c>
      <c r="K99" s="258">
        <f>'H2 a freight tonnes'!H57</f>
        <v>9.9700000000000006</v>
      </c>
      <c r="L99" s="258">
        <f>'H2 a freight tonnes'!E57</f>
        <v>11.25</v>
      </c>
      <c r="M99" s="258"/>
      <c r="O99" s="258">
        <f>'H2 a freight tonnes'!G57</f>
        <v>20.49</v>
      </c>
    </row>
    <row r="100" spans="1:15">
      <c r="A100" s="332">
        <v>2005</v>
      </c>
      <c r="B100" s="258"/>
      <c r="C100" s="258" t="str">
        <f>'H2 a freight tonnes'!D58</f>
        <v>[Unavailable]</v>
      </c>
      <c r="D100" s="334"/>
      <c r="E100" s="258">
        <f>'H2 a freight tonnes'!G58</f>
        <v>25.531185557834668</v>
      </c>
      <c r="H100" s="333">
        <v>2005</v>
      </c>
      <c r="J100" s="258">
        <f>'H2 a freight tonnes'!I58</f>
        <v>27.6</v>
      </c>
      <c r="K100" s="258">
        <f>'H2 a freight tonnes'!H58</f>
        <v>10.193762099703264</v>
      </c>
      <c r="L100" s="258">
        <f>'H2 a freight tonnes'!E58</f>
        <v>14.31</v>
      </c>
      <c r="M100" s="258"/>
      <c r="O100" s="258">
        <f>'H2 a freight tonnes'!G58</f>
        <v>25.531185557834668</v>
      </c>
    </row>
    <row r="101" spans="1:15">
      <c r="A101" s="332">
        <v>2006</v>
      </c>
      <c r="B101" s="334"/>
      <c r="C101" s="258" t="str">
        <f>'H2 a freight tonnes'!D59</f>
        <v>[Unavailable]</v>
      </c>
      <c r="E101" s="258">
        <f>'H2 a freight tonnes'!G59</f>
        <v>20.58</v>
      </c>
      <c r="H101" s="333">
        <v>2006</v>
      </c>
      <c r="J101" s="258">
        <f>'H2 a freight tonnes'!I59</f>
        <v>27.8</v>
      </c>
      <c r="K101" s="258">
        <f>'H2 a freight tonnes'!H59</f>
        <v>10.16</v>
      </c>
      <c r="L101" s="258">
        <f>'H2 a freight tonnes'!E59</f>
        <v>12.96</v>
      </c>
      <c r="M101" s="258"/>
      <c r="O101" s="258">
        <f>'H2 a freight tonnes'!G59</f>
        <v>20.58</v>
      </c>
    </row>
    <row r="102" spans="1:15">
      <c r="A102" s="332">
        <v>2007</v>
      </c>
      <c r="B102" s="334"/>
      <c r="C102" s="258" t="str">
        <f>'H2 a freight tonnes'!D60</f>
        <v>[Unavailable]</v>
      </c>
      <c r="E102" s="258">
        <f>'H2 a freight tonnes'!G60</f>
        <v>22.79</v>
      </c>
      <c r="H102" s="333">
        <v>2007</v>
      </c>
      <c r="J102" s="258">
        <f>'H2 a freight tonnes'!I60</f>
        <v>27.5</v>
      </c>
      <c r="K102" s="258">
        <f>'H2 a freight tonnes'!H60</f>
        <v>10.5</v>
      </c>
      <c r="L102" s="258">
        <f>'H2 a freight tonnes'!E60</f>
        <v>11.35</v>
      </c>
      <c r="M102" s="258"/>
      <c r="O102" s="258">
        <f>'H2 a freight tonnes'!G60</f>
        <v>22.79</v>
      </c>
    </row>
    <row r="103" spans="1:15">
      <c r="A103" s="332">
        <v>2008</v>
      </c>
      <c r="B103" s="334"/>
      <c r="C103" s="258" t="str">
        <f>'H2 a freight tonnes'!D61</f>
        <v>[Unavailable]</v>
      </c>
      <c r="E103" s="258">
        <f>'H2 a freight tonnes'!G61</f>
        <v>23.28</v>
      </c>
      <c r="H103" s="333">
        <v>2008</v>
      </c>
      <c r="J103" s="258">
        <f>'H2 a freight tonnes'!I61</f>
        <v>27.6</v>
      </c>
      <c r="K103" s="258">
        <f>'H2 a freight tonnes'!H61</f>
        <v>12.19</v>
      </c>
      <c r="L103" s="258">
        <f>'H2 a freight tonnes'!E61</f>
        <v>10.36</v>
      </c>
      <c r="M103" s="258"/>
      <c r="O103" s="258">
        <f>'H2 a freight tonnes'!G61</f>
        <v>23.28</v>
      </c>
    </row>
    <row r="104" spans="1:15">
      <c r="A104" s="332">
        <v>2009</v>
      </c>
      <c r="C104" s="258" t="str">
        <f>'H2 a freight tonnes'!D62</f>
        <v>[Unavailable]</v>
      </c>
      <c r="E104" s="258">
        <f>'H2 a freight tonnes'!G62</f>
        <v>19.84</v>
      </c>
      <c r="H104" s="333">
        <v>2009</v>
      </c>
      <c r="J104" s="258">
        <f>'H2 a freight tonnes'!I62</f>
        <v>27.6</v>
      </c>
      <c r="K104" s="258">
        <f>'H2 a freight tonnes'!H62</f>
        <v>10.1</v>
      </c>
      <c r="L104" s="258">
        <f>'H2 a freight tonnes'!E62</f>
        <v>9.69</v>
      </c>
      <c r="M104" s="258"/>
      <c r="O104" s="258">
        <f>'H2 a freight tonnes'!G62</f>
        <v>19.84</v>
      </c>
    </row>
    <row r="105" spans="1:15">
      <c r="A105" s="332">
        <v>2010</v>
      </c>
      <c r="C105" s="258" t="str">
        <f>'H2 a freight tonnes'!D63</f>
        <v>[Unavailable]</v>
      </c>
      <c r="E105" s="258">
        <f>'H2 a freight tonnes'!G63</f>
        <v>17.95</v>
      </c>
      <c r="H105" s="333">
        <v>2010</v>
      </c>
      <c r="J105" s="258">
        <f>'H2 a freight tonnes'!I63</f>
        <v>27.6</v>
      </c>
      <c r="K105" s="258">
        <f>'H2 a freight tonnes'!H63</f>
        <v>10.89</v>
      </c>
      <c r="L105" s="258">
        <f>'H2 a freight tonnes'!E63</f>
        <v>8.33</v>
      </c>
      <c r="M105" s="258"/>
      <c r="O105" s="258">
        <f>'H2 a freight tonnes'!G63</f>
        <v>17.95</v>
      </c>
    </row>
    <row r="106" spans="1:15">
      <c r="A106" s="332">
        <v>2011</v>
      </c>
      <c r="C106" s="335" t="str">
        <f>'H2 a freight tonnes'!D64</f>
        <v>[Unavailable]</v>
      </c>
      <c r="E106" s="258">
        <f>'H2 a freight tonnes'!G64</f>
        <v>16.329999999999998</v>
      </c>
      <c r="H106" s="333">
        <v>2011</v>
      </c>
      <c r="J106" s="258">
        <f>'H2 a freight tonnes'!I64</f>
        <v>27.8</v>
      </c>
      <c r="K106" s="258">
        <f>'H2 a freight tonnes'!H64</f>
        <v>10.7</v>
      </c>
      <c r="L106" s="258">
        <f>'H2 a freight tonnes'!E64</f>
        <v>9.8699999999999992</v>
      </c>
      <c r="M106" s="258"/>
      <c r="O106" s="258">
        <f>'H2 a freight tonnes'!G64</f>
        <v>16.329999999999998</v>
      </c>
    </row>
    <row r="107" spans="1:15">
      <c r="A107" s="332">
        <v>2012</v>
      </c>
      <c r="C107" s="335" t="str">
        <f>'H2 a freight tonnes'!D65</f>
        <v>[Unavailable]</v>
      </c>
      <c r="E107" s="258">
        <f>'H2 a freight tonnes'!G65</f>
        <v>12.54</v>
      </c>
      <c r="H107" s="333">
        <v>2012</v>
      </c>
      <c r="J107" s="258">
        <f>'H2 a freight tonnes'!I65</f>
        <v>28.2</v>
      </c>
      <c r="K107" s="258">
        <f>'H2 a freight tonnes'!H65</f>
        <v>10.79</v>
      </c>
      <c r="L107" s="258">
        <f>'H2 a freight tonnes'!E65</f>
        <v>8.43</v>
      </c>
      <c r="M107" s="258"/>
      <c r="O107" s="258">
        <f>'H2 a freight tonnes'!G65</f>
        <v>12.54</v>
      </c>
    </row>
    <row r="108" spans="1:15">
      <c r="A108" s="332">
        <v>2013</v>
      </c>
      <c r="C108" s="335" t="str">
        <f>'H2 a freight tonnes'!D66</f>
        <v>[Unavailable]</v>
      </c>
      <c r="E108" s="335">
        <f>'H2 a freight tonnes'!G66</f>
        <v>11.39</v>
      </c>
      <c r="H108" s="333">
        <v>2013</v>
      </c>
      <c r="J108" s="335" t="str">
        <f>'H2 a freight tonnes'!I66</f>
        <v>[Unavailable]</v>
      </c>
      <c r="K108" s="335">
        <f>'H2 a freight tonnes'!H66</f>
        <v>10.69</v>
      </c>
      <c r="L108" s="258"/>
      <c r="M108" s="258"/>
      <c r="O108" s="335">
        <f>'H2 a freight tonnes'!G66</f>
        <v>11.39</v>
      </c>
    </row>
    <row r="109" spans="1:15">
      <c r="A109" s="332">
        <v>2014</v>
      </c>
      <c r="C109" s="335" t="str">
        <f>'H2 a freight tonnes'!D67</f>
        <v>[Unavailable]</v>
      </c>
      <c r="E109" s="335">
        <f>'H2 a freight tonnes'!G67</f>
        <v>11.81</v>
      </c>
      <c r="H109" s="333">
        <v>2014</v>
      </c>
      <c r="J109" s="335" t="str">
        <f>'H2 a freight tonnes'!I67</f>
        <v>[Unavailable]</v>
      </c>
      <c r="K109" s="335">
        <f>'H2 a freight tonnes'!H67</f>
        <v>9.41</v>
      </c>
      <c r="O109" s="335">
        <f>'H2 a freight tonnes'!G67</f>
        <v>11.81</v>
      </c>
    </row>
    <row r="110" spans="1:15">
      <c r="A110" s="332">
        <v>2015</v>
      </c>
      <c r="C110" s="335" t="str">
        <f>'H2 a freight tonnes'!D68</f>
        <v>[Unavailable]</v>
      </c>
      <c r="E110" s="335">
        <f>'H2 a freight tonnes'!G68</f>
        <v>14.195369558767768</v>
      </c>
      <c r="H110" s="333">
        <v>2015</v>
      </c>
      <c r="J110" s="335" t="str">
        <f>'H2 a freight tonnes'!I68</f>
        <v>[Unavailable]</v>
      </c>
      <c r="K110" s="335">
        <f>'H2 a freight tonnes'!H68</f>
        <v>10.270679104623694</v>
      </c>
      <c r="O110" s="335">
        <f>'H2 a freight tonnes'!G68</f>
        <v>14.195369558767768</v>
      </c>
    </row>
    <row r="111" spans="1:15">
      <c r="A111" s="332">
        <v>2016</v>
      </c>
      <c r="C111" s="335" t="str">
        <f>'H2 a freight tonnes'!D69</f>
        <v>[Unavailable]</v>
      </c>
      <c r="E111" s="335" t="str">
        <f>'H2 a freight tonnes'!G69</f>
        <v>[Unavailable]</v>
      </c>
      <c r="H111" s="333">
        <v>2015</v>
      </c>
      <c r="J111" s="335" t="str">
        <f>'H2 a freight tonnes'!I69</f>
        <v>[Unavailable]</v>
      </c>
      <c r="K111" s="335" t="str">
        <f>'H2 a freight tonnes'!H69</f>
        <v>[Unavailable]</v>
      </c>
      <c r="O111" s="335" t="str">
        <f>'H2 a freight tonnes'!G69</f>
        <v>[Unavailable]</v>
      </c>
    </row>
    <row r="112" spans="1:15">
      <c r="A112" s="332">
        <v>2017</v>
      </c>
      <c r="C112" s="335" t="str">
        <f>'H2 a freight tonnes'!D70</f>
        <v>[Unavailable]</v>
      </c>
    </row>
    <row r="113" spans="1:13">
      <c r="A113" s="332">
        <v>2018</v>
      </c>
      <c r="C113" s="335" t="str">
        <f>'H2 a freight tonnes'!D71</f>
        <v>[Unavailable]</v>
      </c>
      <c r="M113" s="113">
        <f>'H2 a freight tonnes'!E71</f>
        <v>4.4475710924999996</v>
      </c>
    </row>
    <row r="114" spans="1:13">
      <c r="A114" s="332">
        <v>2019</v>
      </c>
      <c r="C114" s="335" t="str">
        <f>'H2 a freight tonnes'!D72</f>
        <v>[Unavailable]</v>
      </c>
      <c r="M114" s="113">
        <f>'H2 a freight tonnes'!E72</f>
        <v>4.2810627175000002</v>
      </c>
    </row>
    <row r="115" spans="1:13">
      <c r="A115" s="332">
        <v>2020</v>
      </c>
      <c r="C115" s="335" t="str">
        <f>'H2 a freight tonnes'!D73</f>
        <v>[Unavailable]</v>
      </c>
      <c r="M115" s="113">
        <f>'H2 a freight tonnes'!E73</f>
        <v>3.7735987999999998</v>
      </c>
    </row>
    <row r="116" spans="1:13">
      <c r="A116" s="332">
        <v>2021</v>
      </c>
      <c r="C116" s="335" t="str">
        <f>'H2 a freight tonnes'!D74</f>
        <v>[Unavailable]</v>
      </c>
      <c r="M116" s="113">
        <f>'H2 a freight tonnes'!E74</f>
        <v>4.2286601599999996</v>
      </c>
    </row>
    <row r="117" spans="1:13">
      <c r="A117" s="332">
        <v>2022</v>
      </c>
      <c r="C117" s="335">
        <f>'H2 a freight tonnes'!D75</f>
        <v>155.1</v>
      </c>
      <c r="M117" s="113">
        <f>'H2 a freight tonnes'!E75</f>
        <v>4.0255500099999999</v>
      </c>
    </row>
  </sheetData>
  <phoneticPr fontId="6" type="noConversion"/>
  <pageMargins left="0.75" right="0.75" top="1" bottom="1" header="0.5" footer="0.5"/>
  <pageSetup paperSize="9" scale="3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77E5-30BD-4E0C-A965-65AC45F49F62}">
  <dimension ref="A2:D8"/>
  <sheetViews>
    <sheetView workbookViewId="0">
      <selection activeCell="AC40" sqref="AC40"/>
    </sheetView>
  </sheetViews>
  <sheetFormatPr defaultColWidth="9.1796875" defaultRowHeight="14.5"/>
  <cols>
    <col min="1" max="16384" width="9.1796875" style="330"/>
  </cols>
  <sheetData>
    <row r="2" spans="1:4">
      <c r="D2" s="330" t="s">
        <v>682</v>
      </c>
    </row>
    <row r="3" spans="1:4">
      <c r="A3" s="330" t="s">
        <v>681</v>
      </c>
      <c r="B3" s="330" t="s">
        <v>680</v>
      </c>
    </row>
    <row r="4" spans="1:4">
      <c r="A4" s="330" t="s">
        <v>679</v>
      </c>
      <c r="B4" s="330">
        <v>15</v>
      </c>
    </row>
    <row r="5" spans="1:4">
      <c r="A5" s="330" t="s">
        <v>678</v>
      </c>
      <c r="B5" s="330">
        <v>31</v>
      </c>
    </row>
    <row r="6" spans="1:4">
      <c r="A6" s="330" t="s">
        <v>110</v>
      </c>
      <c r="B6" s="330">
        <v>41</v>
      </c>
    </row>
    <row r="7" spans="1:4">
      <c r="A7" s="330" t="s">
        <v>81</v>
      </c>
      <c r="B7" s="330">
        <v>6</v>
      </c>
    </row>
    <row r="8" spans="1:4">
      <c r="A8" s="330" t="s">
        <v>41</v>
      </c>
      <c r="B8" s="330">
        <v>7</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B96"/>
  <sheetViews>
    <sheetView zoomScale="70" zoomScaleNormal="70" workbookViewId="0">
      <selection activeCell="AC40" sqref="AC40"/>
    </sheetView>
  </sheetViews>
  <sheetFormatPr defaultColWidth="11.453125" defaultRowHeight="15.5"/>
  <cols>
    <col min="1" max="1" width="20" style="300" customWidth="1"/>
    <col min="2" max="2" width="5.81640625" style="300" customWidth="1"/>
    <col min="3" max="3" width="30.81640625" style="300" customWidth="1"/>
    <col min="4" max="4" width="15.26953125" style="300" customWidth="1"/>
    <col min="5" max="9" width="8.7265625" style="300" hidden="1" customWidth="1"/>
    <col min="10" max="10" width="9.54296875" style="300" hidden="1" customWidth="1"/>
    <col min="11" max="11" width="8.1796875" style="300" hidden="1" customWidth="1"/>
    <col min="12" max="12" width="8.26953125" style="300" hidden="1" customWidth="1"/>
    <col min="13" max="14" width="11.453125" style="300" customWidth="1"/>
    <col min="15" max="15" width="9.81640625" style="300" customWidth="1"/>
    <col min="16" max="16" width="10.453125" style="300" customWidth="1"/>
    <col min="17" max="17" width="10.7265625" style="300" customWidth="1"/>
    <col min="18" max="18" width="10.1796875" style="300" customWidth="1"/>
    <col min="19" max="16384" width="11.453125" style="300"/>
  </cols>
  <sheetData>
    <row r="1" spans="1:28">
      <c r="A1" s="4" t="s">
        <v>199</v>
      </c>
    </row>
    <row r="2" spans="1:28" ht="3" customHeight="1">
      <c r="A2" s="4"/>
    </row>
    <row r="3" spans="1:28">
      <c r="A3" s="4" t="s">
        <v>200</v>
      </c>
    </row>
    <row r="5" spans="1:28">
      <c r="A5" s="104" t="s">
        <v>201</v>
      </c>
      <c r="E5" s="4">
        <v>1999</v>
      </c>
      <c r="F5" s="4">
        <v>2000</v>
      </c>
      <c r="G5" s="4">
        <v>2001</v>
      </c>
      <c r="H5" s="4">
        <v>2002</v>
      </c>
      <c r="I5" s="4">
        <v>2003</v>
      </c>
      <c r="J5" s="4">
        <v>2004</v>
      </c>
      <c r="K5" s="4">
        <v>2005</v>
      </c>
      <c r="L5" s="4">
        <v>2006</v>
      </c>
      <c r="M5" s="4">
        <v>2007</v>
      </c>
      <c r="N5" s="4">
        <v>2008</v>
      </c>
      <c r="O5" s="4">
        <v>2009</v>
      </c>
      <c r="P5" s="4">
        <v>2010</v>
      </c>
      <c r="Q5" s="4">
        <v>2011</v>
      </c>
      <c r="R5" s="4">
        <v>2012</v>
      </c>
      <c r="S5" s="4">
        <v>2013</v>
      </c>
      <c r="T5" s="4">
        <v>2014</v>
      </c>
      <c r="U5" s="4">
        <v>2015</v>
      </c>
      <c r="V5" s="4">
        <v>2016</v>
      </c>
      <c r="W5" s="4">
        <v>2017</v>
      </c>
      <c r="X5" s="4">
        <v>2018</v>
      </c>
      <c r="Y5" s="4">
        <v>2019</v>
      </c>
      <c r="Z5" s="4">
        <v>2020</v>
      </c>
      <c r="AA5" s="4">
        <v>2021</v>
      </c>
      <c r="AB5" s="4">
        <v>2022</v>
      </c>
    </row>
    <row r="6" spans="1:28" ht="6" customHeight="1"/>
    <row r="7" spans="1:28">
      <c r="A7" s="105" t="s">
        <v>80</v>
      </c>
    </row>
    <row r="8" spans="1:28">
      <c r="A8" s="300" t="s">
        <v>203</v>
      </c>
      <c r="B8" s="300" t="s">
        <v>202</v>
      </c>
      <c r="D8" s="300" t="s">
        <v>3</v>
      </c>
      <c r="E8" s="301">
        <v>2.7469999999999999</v>
      </c>
      <c r="F8" s="301">
        <v>2.4910000000000001</v>
      </c>
      <c r="G8" s="301">
        <v>2.6459999999999999</v>
      </c>
      <c r="H8" s="301">
        <v>2.4380000000000002</v>
      </c>
      <c r="I8" s="301">
        <v>2.5129999999999999</v>
      </c>
      <c r="J8" s="301">
        <v>2.4540000000000002</v>
      </c>
      <c r="K8" s="301">
        <v>2.6</v>
      </c>
      <c r="L8" s="163">
        <v>2.7872789999999998</v>
      </c>
      <c r="M8" s="163">
        <v>2.9161029999999997</v>
      </c>
      <c r="N8" s="163">
        <v>3.0645146437300039</v>
      </c>
      <c r="O8" s="163">
        <v>3.3205910948800001</v>
      </c>
      <c r="P8" s="163">
        <v>3.666655886950001</v>
      </c>
      <c r="Q8" s="302">
        <v>3.7953920000000005</v>
      </c>
      <c r="R8" s="302">
        <v>3.871464</v>
      </c>
      <c r="S8" s="163">
        <v>3.9883299999999999</v>
      </c>
      <c r="T8" s="163">
        <v>4.3336639999999997</v>
      </c>
      <c r="U8" s="303">
        <v>4.2032150000000001</v>
      </c>
      <c r="V8" s="304">
        <v>4.5244979999999995</v>
      </c>
      <c r="W8" s="304">
        <v>4.8091590000000002</v>
      </c>
      <c r="X8" s="304">
        <v>4.9608019999999993</v>
      </c>
      <c r="Y8" s="305">
        <v>4.9050070000000003</v>
      </c>
      <c r="Z8" s="304">
        <v>0.67798100000000006</v>
      </c>
      <c r="AA8" s="300">
        <v>3.7109480000000001</v>
      </c>
      <c r="AB8" s="304" t="s">
        <v>366</v>
      </c>
    </row>
    <row r="9" spans="1:28">
      <c r="A9" s="300" t="s">
        <v>203</v>
      </c>
      <c r="B9" s="300" t="s">
        <v>204</v>
      </c>
      <c r="D9" s="300" t="s">
        <v>3</v>
      </c>
      <c r="E9" s="301">
        <v>2.7290000000000001</v>
      </c>
      <c r="F9" s="301">
        <v>2.4780000000000002</v>
      </c>
      <c r="G9" s="301">
        <v>2.6269999999999998</v>
      </c>
      <c r="H9" s="301">
        <v>2.4159999999999999</v>
      </c>
      <c r="I9" s="301">
        <v>2.4940000000000002</v>
      </c>
      <c r="J9" s="301">
        <v>2.4262870000000003</v>
      </c>
      <c r="K9" s="301">
        <v>2.6</v>
      </c>
      <c r="L9" s="163">
        <v>2.7886199999999999</v>
      </c>
      <c r="M9" s="163">
        <v>2.8915959999999998</v>
      </c>
      <c r="N9" s="163">
        <v>3.0645147037299862</v>
      </c>
      <c r="O9" s="163">
        <v>3.320591094880029</v>
      </c>
      <c r="P9" s="163">
        <v>3.666655886950001</v>
      </c>
      <c r="Q9" s="306">
        <v>3.7953920000000005</v>
      </c>
      <c r="R9" s="306">
        <v>3.871464</v>
      </c>
      <c r="S9" s="163">
        <v>3.9883299999999999</v>
      </c>
      <c r="T9" s="163">
        <v>4.3336639999999997</v>
      </c>
      <c r="U9" s="303">
        <v>4.2032150000000001</v>
      </c>
      <c r="V9" s="304">
        <v>4.5244979999999995</v>
      </c>
      <c r="W9" s="304">
        <v>4.8091590000000002</v>
      </c>
      <c r="X9" s="304">
        <v>4.9608019999999993</v>
      </c>
      <c r="Y9" s="305">
        <v>4.9050070000000003</v>
      </c>
      <c r="Z9" s="304">
        <v>0.67798100000000006</v>
      </c>
      <c r="AA9" s="300">
        <v>3.7109480000000001</v>
      </c>
      <c r="AB9" s="304" t="s">
        <v>366</v>
      </c>
    </row>
    <row r="10" spans="1:28">
      <c r="B10" s="300" t="s">
        <v>205</v>
      </c>
      <c r="D10" s="300" t="s">
        <v>3</v>
      </c>
      <c r="E10" s="307">
        <f t="shared" ref="E10:AB10" si="0">E8+E9</f>
        <v>5.476</v>
      </c>
      <c r="F10" s="307">
        <f t="shared" si="0"/>
        <v>4.9690000000000003</v>
      </c>
      <c r="G10" s="307">
        <f t="shared" si="0"/>
        <v>5.2729999999999997</v>
      </c>
      <c r="H10" s="307">
        <f t="shared" si="0"/>
        <v>4.8540000000000001</v>
      </c>
      <c r="I10" s="307">
        <f t="shared" si="0"/>
        <v>5.0069999999999997</v>
      </c>
      <c r="J10" s="307">
        <f t="shared" si="0"/>
        <v>4.8802870000000009</v>
      </c>
      <c r="K10" s="307">
        <f t="shared" si="0"/>
        <v>5.2</v>
      </c>
      <c r="L10" s="307">
        <f t="shared" si="0"/>
        <v>5.5758989999999997</v>
      </c>
      <c r="M10" s="307">
        <f t="shared" si="0"/>
        <v>5.8076989999999995</v>
      </c>
      <c r="N10" s="307">
        <f t="shared" si="0"/>
        <v>6.1290293474599906</v>
      </c>
      <c r="O10" s="307">
        <f t="shared" si="0"/>
        <v>6.6411821897600287</v>
      </c>
      <c r="P10" s="307">
        <f t="shared" si="0"/>
        <v>7.333311773900002</v>
      </c>
      <c r="Q10" s="307">
        <f t="shared" si="0"/>
        <v>7.5907840000000011</v>
      </c>
      <c r="R10" s="307">
        <f t="shared" si="0"/>
        <v>7.742928</v>
      </c>
      <c r="S10" s="307">
        <f t="shared" si="0"/>
        <v>7.9766599999999999</v>
      </c>
      <c r="T10" s="307">
        <f t="shared" si="0"/>
        <v>8.6673279999999995</v>
      </c>
      <c r="U10" s="307">
        <f t="shared" si="0"/>
        <v>8.4064300000000003</v>
      </c>
      <c r="V10" s="307">
        <f t="shared" si="0"/>
        <v>9.0489959999999989</v>
      </c>
      <c r="W10" s="307">
        <f t="shared" si="0"/>
        <v>9.6183180000000004</v>
      </c>
      <c r="X10" s="307">
        <f t="shared" si="0"/>
        <v>9.9216039999999985</v>
      </c>
      <c r="Y10" s="307">
        <f t="shared" si="0"/>
        <v>9.8100140000000007</v>
      </c>
      <c r="Z10" s="307">
        <f t="shared" si="0"/>
        <v>1.3559620000000001</v>
      </c>
      <c r="AA10" s="307">
        <f t="shared" si="0"/>
        <v>7.4218960000000003</v>
      </c>
      <c r="AB10" s="307" t="e">
        <f t="shared" si="0"/>
        <v>#VALUE!</v>
      </c>
    </row>
    <row r="11" spans="1:28" ht="6" customHeight="1"/>
    <row r="12" spans="1:28">
      <c r="A12" s="105" t="s">
        <v>81</v>
      </c>
    </row>
    <row r="13" spans="1:28">
      <c r="A13" s="300" t="s">
        <v>206</v>
      </c>
      <c r="B13" s="300" t="s">
        <v>207</v>
      </c>
      <c r="D13" s="300" t="s">
        <v>1</v>
      </c>
      <c r="E13" s="308">
        <v>9079</v>
      </c>
      <c r="F13" s="308">
        <v>9508</v>
      </c>
      <c r="G13" s="308">
        <v>10213</v>
      </c>
      <c r="H13" s="308">
        <v>11513</v>
      </c>
      <c r="I13" s="308">
        <v>12384.663</v>
      </c>
      <c r="J13" s="308">
        <v>12876.352999999999</v>
      </c>
      <c r="K13" s="308">
        <v>13161.129000000001</v>
      </c>
      <c r="L13" s="308">
        <v>12961.695</v>
      </c>
      <c r="M13" s="308">
        <v>12873.272999999999</v>
      </c>
      <c r="N13" s="308">
        <v>12067.626</v>
      </c>
      <c r="O13" s="308">
        <v>10889.736000000001</v>
      </c>
      <c r="P13" s="308">
        <v>9829.8240000000005</v>
      </c>
      <c r="Q13" s="308">
        <v>10120.880999999999</v>
      </c>
      <c r="R13" s="308">
        <v>10051.195</v>
      </c>
      <c r="S13" s="308">
        <v>10304.102999999999</v>
      </c>
      <c r="T13" s="308">
        <v>10565.861000000001</v>
      </c>
      <c r="U13" s="308">
        <v>11146.607</v>
      </c>
      <c r="V13" s="308">
        <v>11249.261</v>
      </c>
      <c r="W13" s="308">
        <v>11392.752</v>
      </c>
      <c r="X13" s="308">
        <v>11469.885</v>
      </c>
      <c r="Y13" s="308">
        <v>11006.612999999999</v>
      </c>
      <c r="Z13" s="225">
        <v>2826.4589999999998</v>
      </c>
      <c r="AA13" s="225">
        <v>3592.5169999999998</v>
      </c>
      <c r="AB13" s="225">
        <v>7265.2950000000001</v>
      </c>
    </row>
    <row r="14" spans="1:28" ht="6" customHeight="1"/>
    <row r="15" spans="1:28">
      <c r="A15" s="300" t="s">
        <v>206</v>
      </c>
      <c r="B15" s="300" t="s">
        <v>208</v>
      </c>
    </row>
    <row r="16" spans="1:28">
      <c r="C16" s="300" t="s">
        <v>209</v>
      </c>
      <c r="D16" s="300" t="s">
        <v>1</v>
      </c>
      <c r="E16" s="308">
        <v>627</v>
      </c>
      <c r="F16" s="308">
        <v>659</v>
      </c>
      <c r="G16" s="308">
        <v>852</v>
      </c>
      <c r="H16" s="308">
        <v>1009</v>
      </c>
      <c r="I16" s="308">
        <v>946.73599999999999</v>
      </c>
      <c r="J16" s="308">
        <v>994.93100000000004</v>
      </c>
      <c r="K16" s="308">
        <v>1024.691</v>
      </c>
      <c r="L16" s="308">
        <v>1124.4849999999999</v>
      </c>
      <c r="M16" s="308">
        <v>1156.77</v>
      </c>
      <c r="N16" s="308">
        <v>1195.1020000000001</v>
      </c>
      <c r="O16" s="308">
        <v>1019.543</v>
      </c>
      <c r="P16" s="308">
        <v>849.41600000000005</v>
      </c>
      <c r="Q16" s="308">
        <v>852.85299999999995</v>
      </c>
      <c r="R16" s="308">
        <v>816.58199999999999</v>
      </c>
      <c r="S16" s="308">
        <v>843.94500000000005</v>
      </c>
      <c r="T16" s="308">
        <v>958.21400000000006</v>
      </c>
      <c r="U16" s="308">
        <v>1131.355</v>
      </c>
      <c r="V16" s="308">
        <v>1258.001</v>
      </c>
      <c r="W16" s="308">
        <v>1314.2</v>
      </c>
      <c r="X16" s="308">
        <v>1326.355</v>
      </c>
      <c r="Y16" s="308">
        <v>1369.894</v>
      </c>
      <c r="Z16" s="308">
        <v>287.13400000000001</v>
      </c>
      <c r="AA16" s="308">
        <v>272.78699999999998</v>
      </c>
      <c r="AB16" s="308">
        <v>1213.346</v>
      </c>
    </row>
    <row r="17" spans="1:28">
      <c r="C17" s="300" t="s">
        <v>210</v>
      </c>
      <c r="D17" s="300" t="s">
        <v>1</v>
      </c>
      <c r="E17" s="308">
        <v>4102</v>
      </c>
      <c r="F17" s="308">
        <v>4415</v>
      </c>
      <c r="G17" s="308">
        <v>4716</v>
      </c>
      <c r="H17" s="308">
        <v>4993</v>
      </c>
      <c r="I17" s="308">
        <v>5608.4629999999997</v>
      </c>
      <c r="J17" s="308">
        <v>6233.7610000000004</v>
      </c>
      <c r="K17" s="308">
        <v>7009.2380000000003</v>
      </c>
      <c r="L17" s="308">
        <v>7437.3620000000001</v>
      </c>
      <c r="M17" s="308">
        <v>8039.3429999999998</v>
      </c>
      <c r="N17" s="308">
        <v>8098.1480000000001</v>
      </c>
      <c r="O17" s="308">
        <v>7681.9989999999998</v>
      </c>
      <c r="P17" s="308">
        <v>7396.8519999999999</v>
      </c>
      <c r="Q17" s="308">
        <v>8203.7800000000007</v>
      </c>
      <c r="R17" s="308">
        <v>8434.8150000000005</v>
      </c>
      <c r="S17" s="308">
        <v>8974.2170000000006</v>
      </c>
      <c r="T17" s="308">
        <v>9087.9629999999997</v>
      </c>
      <c r="U17" s="308">
        <v>9646.0560000000005</v>
      </c>
      <c r="V17" s="308">
        <v>11136</v>
      </c>
      <c r="W17" s="308">
        <v>12555.182000000001</v>
      </c>
      <c r="X17" s="308">
        <v>13005.695</v>
      </c>
      <c r="Y17" s="308">
        <v>12998.333000000001</v>
      </c>
      <c r="Z17" s="308">
        <v>2867.0450000000001</v>
      </c>
      <c r="AA17" s="308">
        <v>2065.1979999999999</v>
      </c>
      <c r="AB17" s="308">
        <v>10626.869000000001</v>
      </c>
    </row>
    <row r="18" spans="1:28">
      <c r="C18" s="300" t="s">
        <v>211</v>
      </c>
      <c r="D18" s="300" t="s">
        <v>1</v>
      </c>
      <c r="E18" s="308">
        <v>508</v>
      </c>
      <c r="F18" s="308">
        <v>492</v>
      </c>
      <c r="G18" s="308">
        <v>459</v>
      </c>
      <c r="H18" s="308">
        <v>418</v>
      </c>
      <c r="I18" s="308">
        <v>395.15899999999999</v>
      </c>
      <c r="J18" s="308">
        <v>594.72400000000005</v>
      </c>
      <c r="K18" s="308">
        <v>657.13699999999994</v>
      </c>
      <c r="L18" s="308">
        <v>749.51099999999997</v>
      </c>
      <c r="M18" s="308">
        <v>777.31100000000004</v>
      </c>
      <c r="N18" s="308">
        <v>644.64499999999998</v>
      </c>
      <c r="O18" s="308">
        <v>567.86</v>
      </c>
      <c r="P18" s="308">
        <v>476.06099999999998</v>
      </c>
      <c r="Q18" s="308">
        <v>523.74900000000002</v>
      </c>
      <c r="R18" s="308">
        <v>485.41199999999998</v>
      </c>
      <c r="S18" s="308">
        <v>473.07499999999999</v>
      </c>
      <c r="T18" s="308">
        <v>559.15700000000004</v>
      </c>
      <c r="U18" s="308">
        <v>637.56200000000001</v>
      </c>
      <c r="V18" s="308">
        <v>691.37</v>
      </c>
      <c r="W18" s="308">
        <v>843.99800000000005</v>
      </c>
      <c r="X18" s="308">
        <v>863.58799999999997</v>
      </c>
      <c r="Y18" s="308">
        <v>736.37599999999998</v>
      </c>
      <c r="Z18" s="308">
        <v>44.540999999999997</v>
      </c>
      <c r="AA18" s="308">
        <v>1.0580000000000001</v>
      </c>
      <c r="AB18" s="308">
        <v>536.39099999999996</v>
      </c>
    </row>
    <row r="19" spans="1:28">
      <c r="C19" s="300" t="s">
        <v>212</v>
      </c>
      <c r="D19" s="300" t="s">
        <v>1</v>
      </c>
      <c r="E19" s="309">
        <v>190</v>
      </c>
      <c r="F19" s="308">
        <v>195</v>
      </c>
      <c r="G19" s="308">
        <v>211</v>
      </c>
      <c r="H19" s="308">
        <v>205</v>
      </c>
      <c r="I19" s="308">
        <v>184.267</v>
      </c>
      <c r="J19" s="308">
        <v>300.59199999999998</v>
      </c>
      <c r="K19" s="308">
        <v>283.22899999999998</v>
      </c>
      <c r="L19" s="308">
        <v>359.42599999999999</v>
      </c>
      <c r="M19" s="308">
        <v>381.38299999999998</v>
      </c>
      <c r="N19" s="308">
        <v>414.54199999999997</v>
      </c>
      <c r="O19" s="308">
        <v>470.50299999999999</v>
      </c>
      <c r="P19" s="308">
        <v>546.69399999999996</v>
      </c>
      <c r="Q19" s="308">
        <v>481.75700000000001</v>
      </c>
      <c r="R19" s="308">
        <v>476.84899999999999</v>
      </c>
      <c r="S19" s="308">
        <v>567.76400000000001</v>
      </c>
      <c r="T19" s="308">
        <v>641.24800000000005</v>
      </c>
      <c r="U19" s="308">
        <v>775.63</v>
      </c>
      <c r="V19" s="308">
        <v>757.36800000000005</v>
      </c>
      <c r="W19" s="308">
        <v>795.91499999999996</v>
      </c>
      <c r="X19" s="308">
        <v>845.11900000000003</v>
      </c>
      <c r="Y19" s="308">
        <v>919.72500000000002</v>
      </c>
      <c r="Z19" s="308">
        <v>210.60300000000001</v>
      </c>
      <c r="AA19" s="308">
        <v>96.900999999999996</v>
      </c>
      <c r="AB19" s="308">
        <v>480.80700000000002</v>
      </c>
    </row>
    <row r="20" spans="1:28">
      <c r="C20" s="300" t="s">
        <v>213</v>
      </c>
      <c r="D20" s="300" t="s">
        <v>1</v>
      </c>
      <c r="E20" s="310">
        <f t="shared" ref="E20:Q20" si="1">E16+E17+E18+E19</f>
        <v>5427</v>
      </c>
      <c r="F20" s="310">
        <f t="shared" si="1"/>
        <v>5761</v>
      </c>
      <c r="G20" s="310">
        <f t="shared" si="1"/>
        <v>6238</v>
      </c>
      <c r="H20" s="310">
        <f t="shared" si="1"/>
        <v>6625</v>
      </c>
      <c r="I20" s="311">
        <f t="shared" si="1"/>
        <v>7134.6249999999991</v>
      </c>
      <c r="J20" s="311">
        <f t="shared" si="1"/>
        <v>8124.0080000000007</v>
      </c>
      <c r="K20" s="311">
        <f t="shared" si="1"/>
        <v>8974.2950000000001</v>
      </c>
      <c r="L20" s="311">
        <f t="shared" si="1"/>
        <v>9670.7839999999997</v>
      </c>
      <c r="M20" s="311">
        <f t="shared" si="1"/>
        <v>10354.806999999999</v>
      </c>
      <c r="N20" s="311">
        <f t="shared" si="1"/>
        <v>10352.437</v>
      </c>
      <c r="O20" s="311">
        <f t="shared" si="1"/>
        <v>9739.9050000000007</v>
      </c>
      <c r="P20" s="311">
        <f t="shared" si="1"/>
        <v>9269.0229999999992</v>
      </c>
      <c r="Q20" s="311">
        <f t="shared" si="1"/>
        <v>10062.138999999999</v>
      </c>
      <c r="R20" s="311">
        <f t="shared" ref="R20:W20" si="2">R16+R17+R18+R19</f>
        <v>10213.658000000001</v>
      </c>
      <c r="S20" s="311">
        <f t="shared" si="2"/>
        <v>10859.001</v>
      </c>
      <c r="T20" s="311">
        <f t="shared" si="2"/>
        <v>11246.581999999999</v>
      </c>
      <c r="U20" s="311">
        <f t="shared" si="2"/>
        <v>12190.602999999999</v>
      </c>
      <c r="V20" s="311">
        <f t="shared" si="2"/>
        <v>13842.739000000001</v>
      </c>
      <c r="W20" s="311">
        <f t="shared" si="2"/>
        <v>15509.295000000002</v>
      </c>
      <c r="X20" s="311">
        <f t="shared" ref="X20:Y20" si="3">X16+X17+X18+X19</f>
        <v>16040.757</v>
      </c>
      <c r="Y20" s="311">
        <f t="shared" si="3"/>
        <v>16024.328000000001</v>
      </c>
      <c r="Z20" s="311">
        <f t="shared" ref="Z20:AA20" si="4">Z16+Z17+Z18+Z19</f>
        <v>3409.3230000000003</v>
      </c>
      <c r="AA20" s="311">
        <f t="shared" si="4"/>
        <v>2435.9439999999995</v>
      </c>
      <c r="AB20" s="311">
        <f t="shared" ref="AB20" si="5">AB16+AB17+AB18+AB19</f>
        <v>12857.413</v>
      </c>
    </row>
    <row r="21" spans="1:28" ht="6" customHeight="1"/>
    <row r="22" spans="1:28">
      <c r="A22" s="300" t="s">
        <v>214</v>
      </c>
      <c r="D22" s="300" t="s">
        <v>1</v>
      </c>
      <c r="E22" s="310">
        <f t="shared" ref="E22:P22" si="6">E13+E20</f>
        <v>14506</v>
      </c>
      <c r="F22" s="310">
        <f t="shared" si="6"/>
        <v>15269</v>
      </c>
      <c r="G22" s="310">
        <f t="shared" si="6"/>
        <v>16451</v>
      </c>
      <c r="H22" s="310">
        <f t="shared" si="6"/>
        <v>18138</v>
      </c>
      <c r="I22" s="311">
        <f t="shared" si="6"/>
        <v>19519.288</v>
      </c>
      <c r="J22" s="311">
        <f t="shared" si="6"/>
        <v>21000.361000000001</v>
      </c>
      <c r="K22" s="311">
        <f t="shared" si="6"/>
        <v>22135.423999999999</v>
      </c>
      <c r="L22" s="311">
        <f t="shared" si="6"/>
        <v>22632.478999999999</v>
      </c>
      <c r="M22" s="311">
        <f t="shared" si="6"/>
        <v>23228.079999999998</v>
      </c>
      <c r="N22" s="311">
        <f t="shared" si="6"/>
        <v>22420.063000000002</v>
      </c>
      <c r="O22" s="311">
        <f t="shared" si="6"/>
        <v>20629.641000000003</v>
      </c>
      <c r="P22" s="311">
        <f t="shared" si="6"/>
        <v>19098.847000000002</v>
      </c>
      <c r="Q22" s="311">
        <f t="shared" ref="Q22:V22" si="7">Q13+Q20</f>
        <v>20183.019999999997</v>
      </c>
      <c r="R22" s="311">
        <f t="shared" si="7"/>
        <v>20264.853000000003</v>
      </c>
      <c r="S22" s="311">
        <f t="shared" si="7"/>
        <v>21163.103999999999</v>
      </c>
      <c r="T22" s="311">
        <f t="shared" si="7"/>
        <v>21812.442999999999</v>
      </c>
      <c r="U22" s="311">
        <f t="shared" si="7"/>
        <v>23337.21</v>
      </c>
      <c r="V22" s="311">
        <f t="shared" si="7"/>
        <v>25092</v>
      </c>
      <c r="W22" s="311">
        <f t="shared" ref="W22:X22" si="8">W13+W20</f>
        <v>26902.047000000002</v>
      </c>
      <c r="X22" s="311">
        <f t="shared" si="8"/>
        <v>27510.642</v>
      </c>
      <c r="Y22" s="311">
        <f t="shared" ref="Y22:Z22" si="9">Y13+Y20</f>
        <v>27030.940999999999</v>
      </c>
      <c r="Z22" s="311">
        <f t="shared" si="9"/>
        <v>6235.7820000000002</v>
      </c>
      <c r="AA22" s="311">
        <f t="shared" ref="AA22:AB22" si="10">AA13+AA20</f>
        <v>6028.4609999999993</v>
      </c>
      <c r="AB22" s="311">
        <f t="shared" si="10"/>
        <v>20122.707999999999</v>
      </c>
    </row>
    <row r="23" spans="1:28" ht="6" customHeight="1"/>
    <row r="24" spans="1:28">
      <c r="A24" s="105" t="s">
        <v>82</v>
      </c>
    </row>
    <row r="25" spans="1:28">
      <c r="A25" s="300" t="s">
        <v>254</v>
      </c>
      <c r="B25" s="300" t="s">
        <v>215</v>
      </c>
      <c r="D25" s="300" t="s">
        <v>1</v>
      </c>
      <c r="E25" s="312">
        <v>2621</v>
      </c>
      <c r="F25" s="312">
        <v>2470</v>
      </c>
      <c r="G25" s="312">
        <v>2326</v>
      </c>
      <c r="H25" s="312">
        <v>2284</v>
      </c>
      <c r="I25" s="312">
        <v>2430</v>
      </c>
      <c r="J25" s="312">
        <v>2337</v>
      </c>
      <c r="K25" s="312">
        <v>2051</v>
      </c>
      <c r="L25" s="312">
        <v>2015</v>
      </c>
      <c r="M25" s="312">
        <v>2094</v>
      </c>
      <c r="N25" s="312">
        <v>1938</v>
      </c>
      <c r="O25" s="312">
        <v>1916</v>
      </c>
      <c r="P25" s="312">
        <v>1920</v>
      </c>
      <c r="Q25" s="312">
        <v>1857.7449999999999</v>
      </c>
      <c r="R25" s="312">
        <v>1809.415</v>
      </c>
      <c r="S25" s="312">
        <v>1831</v>
      </c>
      <c r="T25" s="312">
        <v>1794.16</v>
      </c>
      <c r="U25" s="312">
        <v>1729.336</v>
      </c>
      <c r="V25" s="312">
        <v>1752.722</v>
      </c>
      <c r="W25" s="312">
        <v>1753.06</v>
      </c>
      <c r="X25" s="165">
        <v>1750</v>
      </c>
      <c r="Y25" s="165">
        <v>1771</v>
      </c>
      <c r="Z25" s="300">
        <v>850</v>
      </c>
      <c r="AA25" s="165">
        <v>1391</v>
      </c>
      <c r="AB25" s="165">
        <v>1670.8120000000001</v>
      </c>
    </row>
    <row r="26" spans="1:28" ht="6" customHeight="1">
      <c r="N26" s="304"/>
      <c r="O26" s="304"/>
      <c r="P26" s="304"/>
      <c r="Q26" s="304"/>
    </row>
    <row r="27" spans="1:28">
      <c r="A27" s="300" t="s">
        <v>216</v>
      </c>
      <c r="D27" s="300" t="s">
        <v>1</v>
      </c>
      <c r="E27" s="300">
        <v>6</v>
      </c>
      <c r="F27" s="300">
        <v>5.681</v>
      </c>
      <c r="G27" s="300">
        <v>6.1050000000000004</v>
      </c>
      <c r="H27" s="313">
        <v>111.875</v>
      </c>
      <c r="I27" s="313">
        <v>207.58699999999999</v>
      </c>
      <c r="J27" s="313">
        <v>207</v>
      </c>
      <c r="K27" s="313">
        <v>194.32300000000001</v>
      </c>
      <c r="L27" s="313">
        <v>121</v>
      </c>
      <c r="M27" s="313">
        <v>111</v>
      </c>
      <c r="N27" s="314">
        <v>75</v>
      </c>
      <c r="O27" s="106">
        <v>31</v>
      </c>
      <c r="P27" s="106">
        <v>54.015999999999998</v>
      </c>
      <c r="Q27" s="315">
        <v>0.56299999999999994</v>
      </c>
      <c r="R27" s="315">
        <v>0.70599999999999996</v>
      </c>
      <c r="S27" s="315">
        <v>0.68600000000000005</v>
      </c>
      <c r="T27" s="316">
        <v>0.67300000000000004</v>
      </c>
      <c r="U27" s="316">
        <v>0.47899999999999998</v>
      </c>
      <c r="V27" s="316">
        <v>0.72099999999999997</v>
      </c>
      <c r="W27" s="316">
        <v>0.41099999999999998</v>
      </c>
      <c r="X27" s="300">
        <v>4.4999999999999998E-2</v>
      </c>
      <c r="Y27" s="300">
        <v>0</v>
      </c>
      <c r="Z27" s="300">
        <v>0</v>
      </c>
      <c r="AA27" s="300">
        <v>0</v>
      </c>
      <c r="AB27" s="300">
        <v>0</v>
      </c>
    </row>
    <row r="28" spans="1:28" ht="6" customHeight="1"/>
    <row r="29" spans="1:28">
      <c r="A29" s="300" t="s">
        <v>214</v>
      </c>
      <c r="D29" s="300" t="s">
        <v>1</v>
      </c>
      <c r="E29" s="310">
        <f t="shared" ref="E29:AB29" si="11">E25+E27</f>
        <v>2627</v>
      </c>
      <c r="F29" s="310">
        <f t="shared" si="11"/>
        <v>2475.681</v>
      </c>
      <c r="G29" s="310">
        <f t="shared" si="11"/>
        <v>2332.105</v>
      </c>
      <c r="H29" s="310">
        <f t="shared" si="11"/>
        <v>2395.875</v>
      </c>
      <c r="I29" s="310">
        <f t="shared" si="11"/>
        <v>2637.587</v>
      </c>
      <c r="J29" s="310">
        <f t="shared" si="11"/>
        <v>2544</v>
      </c>
      <c r="K29" s="310">
        <f t="shared" si="11"/>
        <v>2245.3229999999999</v>
      </c>
      <c r="L29" s="310">
        <f t="shared" si="11"/>
        <v>2136</v>
      </c>
      <c r="M29" s="310">
        <f t="shared" si="11"/>
        <v>2205</v>
      </c>
      <c r="N29" s="310">
        <f t="shared" si="11"/>
        <v>2013</v>
      </c>
      <c r="O29" s="310">
        <f t="shared" si="11"/>
        <v>1947</v>
      </c>
      <c r="P29" s="310">
        <f t="shared" si="11"/>
        <v>1974.0160000000001</v>
      </c>
      <c r="Q29" s="310">
        <f t="shared" si="11"/>
        <v>1858.308</v>
      </c>
      <c r="R29" s="310">
        <f t="shared" si="11"/>
        <v>1810.1209999999999</v>
      </c>
      <c r="S29" s="310">
        <f t="shared" si="11"/>
        <v>1831.6859999999999</v>
      </c>
      <c r="T29" s="310">
        <f t="shared" si="11"/>
        <v>1794.8330000000001</v>
      </c>
      <c r="U29" s="310">
        <f t="shared" si="11"/>
        <v>1729.8150000000001</v>
      </c>
      <c r="V29" s="310">
        <f t="shared" si="11"/>
        <v>1753.443</v>
      </c>
      <c r="W29" s="310">
        <f t="shared" si="11"/>
        <v>1753.471</v>
      </c>
      <c r="X29" s="310">
        <f t="shared" si="11"/>
        <v>1750.0450000000001</v>
      </c>
      <c r="Y29" s="310">
        <f t="shared" si="11"/>
        <v>1771</v>
      </c>
      <c r="Z29" s="310">
        <f t="shared" si="11"/>
        <v>850</v>
      </c>
      <c r="AA29" s="310">
        <f t="shared" si="11"/>
        <v>1391</v>
      </c>
      <c r="AB29" s="310">
        <f t="shared" si="11"/>
        <v>1670.8120000000001</v>
      </c>
    </row>
    <row r="31" spans="1:28">
      <c r="A31" s="104" t="s">
        <v>217</v>
      </c>
      <c r="E31" s="4">
        <f t="shared" ref="E31:AB31" si="12">E5</f>
        <v>1999</v>
      </c>
      <c r="F31" s="4">
        <f t="shared" si="12"/>
        <v>2000</v>
      </c>
      <c r="G31" s="4">
        <f t="shared" si="12"/>
        <v>2001</v>
      </c>
      <c r="H31" s="4">
        <f t="shared" si="12"/>
        <v>2002</v>
      </c>
      <c r="I31" s="4">
        <f t="shared" si="12"/>
        <v>2003</v>
      </c>
      <c r="J31" s="4">
        <f t="shared" si="12"/>
        <v>2004</v>
      </c>
      <c r="K31" s="4">
        <f t="shared" si="12"/>
        <v>2005</v>
      </c>
      <c r="L31" s="4">
        <f t="shared" si="12"/>
        <v>2006</v>
      </c>
      <c r="M31" s="4">
        <f t="shared" si="12"/>
        <v>2007</v>
      </c>
      <c r="N31" s="4">
        <f t="shared" si="12"/>
        <v>2008</v>
      </c>
      <c r="O31" s="4">
        <f t="shared" si="12"/>
        <v>2009</v>
      </c>
      <c r="P31" s="4">
        <f t="shared" si="12"/>
        <v>2010</v>
      </c>
      <c r="Q31" s="4">
        <f t="shared" si="12"/>
        <v>2011</v>
      </c>
      <c r="R31" s="4">
        <f t="shared" si="12"/>
        <v>2012</v>
      </c>
      <c r="S31" s="4">
        <f t="shared" si="12"/>
        <v>2013</v>
      </c>
      <c r="T31" s="4">
        <f t="shared" si="12"/>
        <v>2014</v>
      </c>
      <c r="U31" s="4">
        <f t="shared" si="12"/>
        <v>2015</v>
      </c>
      <c r="V31" s="4">
        <f t="shared" si="12"/>
        <v>2016</v>
      </c>
      <c r="W31" s="4">
        <f t="shared" si="12"/>
        <v>2017</v>
      </c>
      <c r="X31" s="4">
        <f t="shared" si="12"/>
        <v>2018</v>
      </c>
      <c r="Y31" s="4">
        <f t="shared" si="12"/>
        <v>2019</v>
      </c>
      <c r="Z31" s="4">
        <f t="shared" si="12"/>
        <v>2020</v>
      </c>
      <c r="AA31" s="4">
        <f t="shared" si="12"/>
        <v>2021</v>
      </c>
      <c r="AB31" s="4">
        <f t="shared" si="12"/>
        <v>2022</v>
      </c>
    </row>
    <row r="32" spans="1:28" ht="6" customHeight="1"/>
    <row r="33" spans="1:28">
      <c r="A33" s="105" t="s">
        <v>245</v>
      </c>
    </row>
    <row r="34" spans="1:28">
      <c r="A34" s="300" t="s">
        <v>218</v>
      </c>
      <c r="B34" s="300" t="s">
        <v>202</v>
      </c>
    </row>
    <row r="35" spans="1:28">
      <c r="C35" s="300" t="s">
        <v>219</v>
      </c>
      <c r="D35" s="300" t="s">
        <v>7</v>
      </c>
      <c r="E35" s="307">
        <v>15.7</v>
      </c>
      <c r="F35" s="307">
        <v>15.5</v>
      </c>
      <c r="G35" s="307">
        <v>15.4</v>
      </c>
      <c r="H35" s="307">
        <v>15.2</v>
      </c>
      <c r="I35" s="307">
        <v>14.75</v>
      </c>
      <c r="J35" s="307">
        <v>14.5</v>
      </c>
      <c r="K35" s="307">
        <v>12.5</v>
      </c>
      <c r="L35" s="307">
        <v>14.2</v>
      </c>
      <c r="M35" s="304" t="s">
        <v>366</v>
      </c>
      <c r="N35" s="304" t="s">
        <v>366</v>
      </c>
      <c r="O35" s="304" t="s">
        <v>366</v>
      </c>
      <c r="P35" s="304" t="s">
        <v>366</v>
      </c>
      <c r="Q35" s="304" t="s">
        <v>366</v>
      </c>
      <c r="R35" s="304" t="s">
        <v>366</v>
      </c>
      <c r="S35" s="304" t="s">
        <v>366</v>
      </c>
      <c r="T35" s="304" t="s">
        <v>366</v>
      </c>
      <c r="U35" s="304" t="s">
        <v>366</v>
      </c>
      <c r="V35" s="304" t="s">
        <v>366</v>
      </c>
      <c r="W35" s="304" t="s">
        <v>366</v>
      </c>
      <c r="X35" s="304" t="s">
        <v>366</v>
      </c>
      <c r="Y35" s="304" t="s">
        <v>366</v>
      </c>
      <c r="Z35" s="304" t="s">
        <v>366</v>
      </c>
      <c r="AA35" s="304" t="s">
        <v>366</v>
      </c>
      <c r="AB35" s="300">
        <v>15</v>
      </c>
    </row>
    <row r="36" spans="1:28">
      <c r="C36" s="300" t="s">
        <v>220</v>
      </c>
      <c r="D36" s="300" t="s">
        <v>7</v>
      </c>
      <c r="E36" s="307">
        <v>0.7</v>
      </c>
      <c r="F36" s="307">
        <v>0.54679999999999995</v>
      </c>
      <c r="G36" s="307">
        <v>0.5</v>
      </c>
      <c r="H36" s="307">
        <v>0.6</v>
      </c>
      <c r="I36" s="307">
        <v>0.6</v>
      </c>
      <c r="J36" s="307">
        <v>0.5</v>
      </c>
      <c r="K36" s="307">
        <v>0.4</v>
      </c>
      <c r="L36" s="307">
        <v>0.4</v>
      </c>
      <c r="M36" s="304" t="s">
        <v>366</v>
      </c>
      <c r="N36" s="304" t="s">
        <v>366</v>
      </c>
      <c r="O36" s="304" t="s">
        <v>366</v>
      </c>
      <c r="P36" s="304" t="s">
        <v>366</v>
      </c>
      <c r="Q36" s="304" t="s">
        <v>366</v>
      </c>
      <c r="R36" s="304" t="s">
        <v>366</v>
      </c>
      <c r="S36" s="304" t="s">
        <v>366</v>
      </c>
      <c r="T36" s="304" t="s">
        <v>366</v>
      </c>
      <c r="U36" s="304" t="s">
        <v>366</v>
      </c>
      <c r="V36" s="304" t="s">
        <v>366</v>
      </c>
      <c r="W36" s="304" t="s">
        <v>366</v>
      </c>
      <c r="X36" s="304" t="s">
        <v>366</v>
      </c>
      <c r="Y36" s="304" t="s">
        <v>366</v>
      </c>
      <c r="Z36" s="304" t="s">
        <v>366</v>
      </c>
      <c r="AA36" s="304" t="s">
        <v>366</v>
      </c>
      <c r="AB36" s="300">
        <v>0.3</v>
      </c>
    </row>
    <row r="37" spans="1:28">
      <c r="C37" s="300" t="s">
        <v>221</v>
      </c>
      <c r="D37" s="300" t="s">
        <v>7</v>
      </c>
      <c r="E37" s="317">
        <f t="shared" ref="E37:AB37" si="13">E35+E36</f>
        <v>16.399999999999999</v>
      </c>
      <c r="F37" s="317">
        <f t="shared" si="13"/>
        <v>16.046800000000001</v>
      </c>
      <c r="G37" s="317">
        <f t="shared" si="13"/>
        <v>15.9</v>
      </c>
      <c r="H37" s="317">
        <f t="shared" si="13"/>
        <v>15.799999999999999</v>
      </c>
      <c r="I37" s="317">
        <f t="shared" si="13"/>
        <v>15.35</v>
      </c>
      <c r="J37" s="317">
        <f t="shared" si="13"/>
        <v>15</v>
      </c>
      <c r="K37" s="317">
        <f t="shared" si="13"/>
        <v>12.9</v>
      </c>
      <c r="L37" s="317">
        <f t="shared" si="13"/>
        <v>14.6</v>
      </c>
      <c r="M37" s="304" t="s">
        <v>366</v>
      </c>
      <c r="N37" s="304" t="s">
        <v>366</v>
      </c>
      <c r="O37" s="304" t="s">
        <v>366</v>
      </c>
      <c r="P37" s="304" t="s">
        <v>366</v>
      </c>
      <c r="Q37" s="304" t="s">
        <v>366</v>
      </c>
      <c r="R37" s="304" t="s">
        <v>366</v>
      </c>
      <c r="S37" s="304" t="s">
        <v>366</v>
      </c>
      <c r="T37" s="304" t="s">
        <v>366</v>
      </c>
      <c r="U37" s="304" t="s">
        <v>366</v>
      </c>
      <c r="V37" s="304" t="s">
        <v>366</v>
      </c>
      <c r="W37" s="304" t="s">
        <v>366</v>
      </c>
      <c r="X37" s="304" t="s">
        <v>366</v>
      </c>
      <c r="Y37" s="304" t="s">
        <v>366</v>
      </c>
      <c r="Z37" s="304" t="s">
        <v>366</v>
      </c>
      <c r="AA37" s="304" t="s">
        <v>366</v>
      </c>
      <c r="AB37" s="317">
        <f t="shared" si="13"/>
        <v>15.3</v>
      </c>
    </row>
    <row r="38" spans="1:28" ht="6" customHeight="1"/>
    <row r="39" spans="1:28">
      <c r="B39" s="300" t="s">
        <v>222</v>
      </c>
    </row>
    <row r="40" spans="1:28">
      <c r="C40" s="300" t="s">
        <v>223</v>
      </c>
      <c r="D40" s="300" t="s">
        <v>7</v>
      </c>
      <c r="E40" s="307">
        <v>19.2</v>
      </c>
      <c r="F40" s="307">
        <v>20.3</v>
      </c>
      <c r="G40" s="307">
        <v>19.3</v>
      </c>
      <c r="H40" s="307">
        <v>18.3</v>
      </c>
      <c r="I40" s="307">
        <v>20.890999999999998</v>
      </c>
      <c r="J40" s="307">
        <v>17.899999999999999</v>
      </c>
      <c r="K40" s="307">
        <v>17.399999999999999</v>
      </c>
      <c r="L40" s="307">
        <v>18.899999999999999</v>
      </c>
      <c r="M40" s="304" t="s">
        <v>366</v>
      </c>
      <c r="N40" s="304" t="s">
        <v>366</v>
      </c>
      <c r="O40" s="304" t="s">
        <v>366</v>
      </c>
      <c r="P40" s="304" t="s">
        <v>366</v>
      </c>
      <c r="Q40" s="304" t="s">
        <v>366</v>
      </c>
      <c r="R40" s="304" t="s">
        <v>366</v>
      </c>
      <c r="S40" s="304" t="s">
        <v>366</v>
      </c>
      <c r="T40" s="304" t="s">
        <v>366</v>
      </c>
      <c r="U40" s="304" t="s">
        <v>366</v>
      </c>
      <c r="V40" s="304" t="s">
        <v>366</v>
      </c>
      <c r="W40" s="304" t="s">
        <v>366</v>
      </c>
      <c r="X40" s="304" t="s">
        <v>366</v>
      </c>
      <c r="Y40" s="304" t="s">
        <v>366</v>
      </c>
      <c r="Z40" s="304" t="s">
        <v>366</v>
      </c>
      <c r="AA40" s="304" t="s">
        <v>366</v>
      </c>
      <c r="AB40" s="300">
        <v>18.3</v>
      </c>
    </row>
    <row r="41" spans="1:28">
      <c r="C41" s="300" t="s">
        <v>220</v>
      </c>
      <c r="D41" s="300" t="s">
        <v>7</v>
      </c>
      <c r="E41" s="307">
        <v>0.3</v>
      </c>
      <c r="F41" s="307">
        <v>0.24410000000000001</v>
      </c>
      <c r="G41" s="307">
        <v>0.2</v>
      </c>
      <c r="H41" s="307">
        <v>0.2</v>
      </c>
      <c r="I41" s="307">
        <v>0.2</v>
      </c>
      <c r="J41" s="307">
        <v>0.3</v>
      </c>
      <c r="K41" s="307">
        <v>0.2</v>
      </c>
      <c r="L41" s="307">
        <v>0.2</v>
      </c>
      <c r="M41" s="304" t="s">
        <v>366</v>
      </c>
      <c r="N41" s="304" t="s">
        <v>366</v>
      </c>
      <c r="O41" s="304" t="s">
        <v>366</v>
      </c>
      <c r="P41" s="304" t="s">
        <v>366</v>
      </c>
      <c r="Q41" s="304" t="s">
        <v>366</v>
      </c>
      <c r="R41" s="304" t="s">
        <v>366</v>
      </c>
      <c r="S41" s="304" t="s">
        <v>366</v>
      </c>
      <c r="T41" s="304" t="s">
        <v>366</v>
      </c>
      <c r="U41" s="304" t="s">
        <v>366</v>
      </c>
      <c r="V41" s="304" t="s">
        <v>366</v>
      </c>
      <c r="W41" s="304" t="s">
        <v>366</v>
      </c>
      <c r="X41" s="304" t="s">
        <v>366</v>
      </c>
      <c r="Y41" s="304" t="s">
        <v>366</v>
      </c>
      <c r="Z41" s="304" t="s">
        <v>366</v>
      </c>
      <c r="AA41" s="304" t="s">
        <v>366</v>
      </c>
      <c r="AB41" s="300">
        <v>0.1</v>
      </c>
    </row>
    <row r="42" spans="1:28">
      <c r="C42" s="300" t="s">
        <v>224</v>
      </c>
      <c r="D42" s="300" t="s">
        <v>7</v>
      </c>
      <c r="E42" s="317">
        <f t="shared" ref="E42:L42" si="14">E40+E41</f>
        <v>19.5</v>
      </c>
      <c r="F42" s="317">
        <f t="shared" si="14"/>
        <v>20.5441</v>
      </c>
      <c r="G42" s="317">
        <f t="shared" si="14"/>
        <v>19.5</v>
      </c>
      <c r="H42" s="317">
        <f t="shared" si="14"/>
        <v>18.5</v>
      </c>
      <c r="I42" s="317">
        <f t="shared" si="14"/>
        <v>21.090999999999998</v>
      </c>
      <c r="J42" s="317">
        <f t="shared" si="14"/>
        <v>18.2</v>
      </c>
      <c r="K42" s="317">
        <f t="shared" si="14"/>
        <v>17.599999999999998</v>
      </c>
      <c r="L42" s="317">
        <f t="shared" si="14"/>
        <v>19.099999999999998</v>
      </c>
      <c r="M42" s="304" t="s">
        <v>366</v>
      </c>
      <c r="N42" s="304" t="s">
        <v>366</v>
      </c>
      <c r="O42" s="304" t="s">
        <v>366</v>
      </c>
      <c r="P42" s="304" t="s">
        <v>366</v>
      </c>
      <c r="Q42" s="304" t="s">
        <v>366</v>
      </c>
      <c r="R42" s="304" t="s">
        <v>366</v>
      </c>
      <c r="S42" s="304" t="s">
        <v>366</v>
      </c>
      <c r="T42" s="304" t="s">
        <v>366</v>
      </c>
      <c r="U42" s="304" t="s">
        <v>366</v>
      </c>
      <c r="V42" s="304" t="s">
        <v>366</v>
      </c>
      <c r="W42" s="304" t="s">
        <v>366</v>
      </c>
      <c r="X42" s="304" t="s">
        <v>366</v>
      </c>
      <c r="Y42" s="304" t="s">
        <v>366</v>
      </c>
      <c r="Z42" s="304" t="s">
        <v>366</v>
      </c>
      <c r="AA42" s="304" t="s">
        <v>366</v>
      </c>
      <c r="AB42" s="317">
        <f t="shared" ref="AB42" si="15">AB40+AB41</f>
        <v>18.400000000000002</v>
      </c>
    </row>
    <row r="43" spans="1:28" ht="6" customHeight="1"/>
    <row r="44" spans="1:28">
      <c r="B44" s="300" t="s">
        <v>225</v>
      </c>
    </row>
    <row r="45" spans="1:28">
      <c r="C45" s="300" t="s">
        <v>226</v>
      </c>
      <c r="D45" s="300" t="s">
        <v>7</v>
      </c>
      <c r="E45" s="317">
        <f t="shared" ref="E45:L45" si="16">E35+E40</f>
        <v>34.9</v>
      </c>
      <c r="F45" s="317">
        <f t="shared" si="16"/>
        <v>35.799999999999997</v>
      </c>
      <c r="G45" s="317">
        <f t="shared" si="16"/>
        <v>34.700000000000003</v>
      </c>
      <c r="H45" s="317">
        <f t="shared" si="16"/>
        <v>33.5</v>
      </c>
      <c r="I45" s="317">
        <f t="shared" si="16"/>
        <v>35.640999999999998</v>
      </c>
      <c r="J45" s="317">
        <f t="shared" si="16"/>
        <v>32.4</v>
      </c>
      <c r="K45" s="317">
        <f t="shared" si="16"/>
        <v>29.9</v>
      </c>
      <c r="L45" s="317">
        <f t="shared" si="16"/>
        <v>33.099999999999994</v>
      </c>
      <c r="M45" s="304" t="s">
        <v>366</v>
      </c>
      <c r="N45" s="304" t="s">
        <v>366</v>
      </c>
      <c r="O45" s="304" t="s">
        <v>366</v>
      </c>
      <c r="P45" s="304" t="s">
        <v>366</v>
      </c>
      <c r="Q45" s="304" t="s">
        <v>366</v>
      </c>
      <c r="R45" s="304" t="s">
        <v>366</v>
      </c>
      <c r="S45" s="304" t="s">
        <v>366</v>
      </c>
      <c r="T45" s="304" t="s">
        <v>366</v>
      </c>
      <c r="U45" s="304" t="s">
        <v>366</v>
      </c>
      <c r="V45" s="304" t="s">
        <v>366</v>
      </c>
      <c r="W45" s="304" t="s">
        <v>366</v>
      </c>
      <c r="X45" s="304" t="s">
        <v>366</v>
      </c>
      <c r="Y45" s="304" t="s">
        <v>366</v>
      </c>
      <c r="Z45" s="304" t="s">
        <v>366</v>
      </c>
      <c r="AA45" s="304" t="s">
        <v>366</v>
      </c>
      <c r="AB45" s="317">
        <f t="shared" ref="AB45" si="17">AB35+AB40</f>
        <v>33.299999999999997</v>
      </c>
    </row>
    <row r="46" spans="1:28">
      <c r="C46" s="300" t="s">
        <v>227</v>
      </c>
      <c r="D46" s="300" t="s">
        <v>7</v>
      </c>
      <c r="E46" s="317">
        <f t="shared" ref="E46:L46" si="18">E36+E41</f>
        <v>1</v>
      </c>
      <c r="F46" s="317">
        <f t="shared" si="18"/>
        <v>0.79089999999999994</v>
      </c>
      <c r="G46" s="317">
        <f t="shared" si="18"/>
        <v>0.7</v>
      </c>
      <c r="H46" s="317">
        <f t="shared" si="18"/>
        <v>0.8</v>
      </c>
      <c r="I46" s="317">
        <f t="shared" si="18"/>
        <v>0.8</v>
      </c>
      <c r="J46" s="317">
        <f t="shared" si="18"/>
        <v>0.8</v>
      </c>
      <c r="K46" s="317">
        <f t="shared" si="18"/>
        <v>0.60000000000000009</v>
      </c>
      <c r="L46" s="317">
        <f t="shared" si="18"/>
        <v>0.60000000000000009</v>
      </c>
      <c r="M46" s="304" t="s">
        <v>366</v>
      </c>
      <c r="N46" s="304" t="s">
        <v>366</v>
      </c>
      <c r="O46" s="304" t="s">
        <v>366</v>
      </c>
      <c r="P46" s="304" t="s">
        <v>366</v>
      </c>
      <c r="Q46" s="304" t="s">
        <v>366</v>
      </c>
      <c r="R46" s="304" t="s">
        <v>366</v>
      </c>
      <c r="S46" s="304" t="s">
        <v>366</v>
      </c>
      <c r="T46" s="304" t="s">
        <v>366</v>
      </c>
      <c r="U46" s="304" t="s">
        <v>366</v>
      </c>
      <c r="V46" s="304" t="s">
        <v>366</v>
      </c>
      <c r="W46" s="304" t="s">
        <v>366</v>
      </c>
      <c r="X46" s="304" t="s">
        <v>366</v>
      </c>
      <c r="Y46" s="304" t="s">
        <v>366</v>
      </c>
      <c r="Z46" s="304" t="s">
        <v>366</v>
      </c>
      <c r="AA46" s="304" t="s">
        <v>366</v>
      </c>
      <c r="AB46" s="317">
        <f t="shared" ref="AB46" si="19">AB36+AB41</f>
        <v>0.4</v>
      </c>
    </row>
    <row r="47" spans="1:28" ht="6" customHeight="1"/>
    <row r="48" spans="1:28">
      <c r="A48" s="105" t="s">
        <v>80</v>
      </c>
    </row>
    <row r="49" spans="1:28">
      <c r="A49" s="300" t="s">
        <v>228</v>
      </c>
      <c r="B49" s="300" t="s">
        <v>202</v>
      </c>
    </row>
    <row r="50" spans="1:28">
      <c r="C50" s="300" t="s">
        <v>219</v>
      </c>
      <c r="D50" s="300" t="s">
        <v>7</v>
      </c>
      <c r="E50" s="307">
        <v>4.45</v>
      </c>
      <c r="F50" s="307">
        <v>3.09</v>
      </c>
      <c r="G50" s="307">
        <v>4.9048790000000002</v>
      </c>
      <c r="H50" s="307">
        <v>4.362222</v>
      </c>
      <c r="I50" s="307">
        <v>4.133661</v>
      </c>
      <c r="J50" s="307">
        <v>6.38</v>
      </c>
      <c r="K50" s="307">
        <v>8.9700000000000006</v>
      </c>
      <c r="L50" s="307">
        <v>7.13</v>
      </c>
      <c r="M50" s="318">
        <v>4.55</v>
      </c>
      <c r="N50" s="318">
        <v>3.84</v>
      </c>
      <c r="O50" s="318">
        <v>3.25</v>
      </c>
      <c r="P50" s="318">
        <v>3.11</v>
      </c>
      <c r="Q50" s="318">
        <v>4.47</v>
      </c>
      <c r="R50" s="318">
        <v>2.9</v>
      </c>
      <c r="S50" s="304" t="s">
        <v>366</v>
      </c>
      <c r="T50" s="304" t="s">
        <v>366</v>
      </c>
      <c r="U50" s="304" t="s">
        <v>366</v>
      </c>
      <c r="V50" s="304" t="s">
        <v>366</v>
      </c>
      <c r="W50" s="304" t="s">
        <v>366</v>
      </c>
      <c r="X50" s="304" t="s">
        <v>366</v>
      </c>
      <c r="Y50" s="304" t="s">
        <v>366</v>
      </c>
      <c r="Z50" s="304" t="s">
        <v>366</v>
      </c>
      <c r="AA50" s="304" t="s">
        <v>366</v>
      </c>
      <c r="AB50" s="304" t="s">
        <v>366</v>
      </c>
    </row>
    <row r="51" spans="1:28">
      <c r="C51" s="300" t="s">
        <v>220</v>
      </c>
      <c r="D51" s="300" t="s">
        <v>7</v>
      </c>
      <c r="E51" s="307">
        <v>0.91</v>
      </c>
      <c r="F51" s="307">
        <v>0.88</v>
      </c>
      <c r="G51" s="307">
        <v>0.64</v>
      </c>
      <c r="H51" s="307">
        <v>0.49</v>
      </c>
      <c r="I51" s="307">
        <v>0.43487100000000001</v>
      </c>
      <c r="J51" s="307">
        <v>0.51</v>
      </c>
      <c r="K51" s="307">
        <v>0.54</v>
      </c>
      <c r="L51" s="307">
        <v>0.53</v>
      </c>
      <c r="M51" s="318">
        <v>0.5</v>
      </c>
      <c r="N51" s="318">
        <v>0.39</v>
      </c>
      <c r="O51" s="318">
        <v>0.36</v>
      </c>
      <c r="P51" s="319">
        <v>0.36</v>
      </c>
      <c r="Q51" s="319">
        <v>0.37</v>
      </c>
      <c r="R51" s="318">
        <v>0.43</v>
      </c>
      <c r="S51" s="304" t="s">
        <v>366</v>
      </c>
      <c r="T51" s="304" t="s">
        <v>366</v>
      </c>
      <c r="U51" s="304" t="s">
        <v>366</v>
      </c>
      <c r="V51" s="304" t="s">
        <v>366</v>
      </c>
      <c r="W51" s="304" t="s">
        <v>366</v>
      </c>
      <c r="X51" s="304" t="s">
        <v>366</v>
      </c>
      <c r="Y51" s="304" t="s">
        <v>366</v>
      </c>
      <c r="Z51" s="304" t="s">
        <v>366</v>
      </c>
      <c r="AA51" s="304" t="s">
        <v>366</v>
      </c>
      <c r="AB51" s="304" t="s">
        <v>366</v>
      </c>
    </row>
    <row r="52" spans="1:28">
      <c r="C52" s="300" t="s">
        <v>221</v>
      </c>
      <c r="D52" s="300" t="s">
        <v>7</v>
      </c>
      <c r="E52" s="317">
        <f t="shared" ref="E52:R52" si="20">E50+E51</f>
        <v>5.36</v>
      </c>
      <c r="F52" s="317">
        <f t="shared" si="20"/>
        <v>3.9699999999999998</v>
      </c>
      <c r="G52" s="317">
        <f t="shared" si="20"/>
        <v>5.5448789999999999</v>
      </c>
      <c r="H52" s="317">
        <f t="shared" si="20"/>
        <v>4.8522220000000003</v>
      </c>
      <c r="I52" s="317">
        <f t="shared" si="20"/>
        <v>4.5685320000000003</v>
      </c>
      <c r="J52" s="317">
        <f t="shared" si="20"/>
        <v>6.89</v>
      </c>
      <c r="K52" s="317">
        <f t="shared" si="20"/>
        <v>9.5100000000000016</v>
      </c>
      <c r="L52" s="317">
        <f t="shared" si="20"/>
        <v>7.66</v>
      </c>
      <c r="M52" s="317">
        <f t="shared" si="20"/>
        <v>5.05</v>
      </c>
      <c r="N52" s="317">
        <f t="shared" si="20"/>
        <v>4.2299999999999995</v>
      </c>
      <c r="O52" s="317">
        <f t="shared" si="20"/>
        <v>3.61</v>
      </c>
      <c r="P52" s="317">
        <f t="shared" si="20"/>
        <v>3.4699999999999998</v>
      </c>
      <c r="Q52" s="317">
        <f t="shared" si="20"/>
        <v>4.84</v>
      </c>
      <c r="R52" s="317">
        <f t="shared" si="20"/>
        <v>3.33</v>
      </c>
      <c r="S52" s="304" t="s">
        <v>366</v>
      </c>
      <c r="T52" s="304" t="s">
        <v>366</v>
      </c>
      <c r="U52" s="304" t="s">
        <v>366</v>
      </c>
      <c r="V52" s="304" t="s">
        <v>366</v>
      </c>
      <c r="W52" s="304" t="s">
        <v>366</v>
      </c>
      <c r="X52" s="304" t="s">
        <v>366</v>
      </c>
      <c r="Y52" s="304" t="s">
        <v>366</v>
      </c>
      <c r="Z52" s="304" t="s">
        <v>366</v>
      </c>
      <c r="AA52" s="304" t="s">
        <v>366</v>
      </c>
      <c r="AB52" s="304" t="s">
        <v>366</v>
      </c>
    </row>
    <row r="53" spans="1:28" ht="6" customHeight="1"/>
    <row r="54" spans="1:28">
      <c r="B54" s="300" t="s">
        <v>222</v>
      </c>
    </row>
    <row r="55" spans="1:28">
      <c r="C55" s="300" t="s">
        <v>223</v>
      </c>
      <c r="D55" s="300" t="s">
        <v>7</v>
      </c>
      <c r="E55" s="307">
        <v>1.1384650000000001</v>
      </c>
      <c r="F55" s="307">
        <v>1.0511280000000001</v>
      </c>
      <c r="G55" s="307">
        <v>1.1499999999999999</v>
      </c>
      <c r="H55" s="307">
        <v>1.08</v>
      </c>
      <c r="I55" s="307">
        <v>1.0401050000000001</v>
      </c>
      <c r="J55" s="307">
        <v>0.91</v>
      </c>
      <c r="K55" s="307">
        <v>2.08</v>
      </c>
      <c r="L55" s="307">
        <v>2.06</v>
      </c>
      <c r="M55" s="318">
        <v>2.0099999999999998</v>
      </c>
      <c r="N55" s="318">
        <v>2.0099999999999998</v>
      </c>
      <c r="O55" s="318">
        <v>1.27</v>
      </c>
      <c r="P55" s="318">
        <v>1.62</v>
      </c>
      <c r="Q55" s="318">
        <v>3.33</v>
      </c>
      <c r="R55" s="318">
        <v>1.65</v>
      </c>
      <c r="S55" s="304" t="s">
        <v>366</v>
      </c>
      <c r="T55" s="304" t="s">
        <v>366</v>
      </c>
      <c r="U55" s="304" t="s">
        <v>366</v>
      </c>
      <c r="V55" s="304" t="s">
        <v>366</v>
      </c>
      <c r="W55" s="304" t="s">
        <v>366</v>
      </c>
      <c r="X55" s="304" t="s">
        <v>366</v>
      </c>
      <c r="Y55" s="304" t="s">
        <v>366</v>
      </c>
      <c r="Z55" s="304" t="s">
        <v>366</v>
      </c>
      <c r="AA55" s="304" t="s">
        <v>366</v>
      </c>
      <c r="AB55" s="304" t="s">
        <v>366</v>
      </c>
    </row>
    <row r="56" spans="1:28">
      <c r="C56" s="300" t="s">
        <v>220</v>
      </c>
      <c r="D56" s="300" t="s">
        <v>7</v>
      </c>
      <c r="E56" s="307">
        <v>0.89</v>
      </c>
      <c r="F56" s="307">
        <v>0.82</v>
      </c>
      <c r="G56" s="307">
        <v>0.59</v>
      </c>
      <c r="H56" s="307">
        <v>0.64</v>
      </c>
      <c r="I56" s="307">
        <v>0.52403</v>
      </c>
      <c r="J56" s="307">
        <v>0.54</v>
      </c>
      <c r="K56" s="307">
        <v>0.48</v>
      </c>
      <c r="L56" s="307">
        <v>0.45</v>
      </c>
      <c r="M56" s="318">
        <v>0.41</v>
      </c>
      <c r="N56" s="318">
        <v>0.495</v>
      </c>
      <c r="O56" s="318">
        <v>0.42</v>
      </c>
      <c r="P56" s="319">
        <v>0.42</v>
      </c>
      <c r="Q56" s="319">
        <v>0.41</v>
      </c>
      <c r="R56" s="319">
        <v>0.4</v>
      </c>
      <c r="S56" s="304" t="s">
        <v>366</v>
      </c>
      <c r="T56" s="304" t="s">
        <v>366</v>
      </c>
      <c r="U56" s="304" t="s">
        <v>366</v>
      </c>
      <c r="V56" s="304" t="s">
        <v>366</v>
      </c>
      <c r="W56" s="304" t="s">
        <v>366</v>
      </c>
      <c r="X56" s="304" t="s">
        <v>366</v>
      </c>
      <c r="Y56" s="304" t="s">
        <v>366</v>
      </c>
      <c r="Z56" s="304" t="s">
        <v>366</v>
      </c>
      <c r="AA56" s="304" t="s">
        <v>366</v>
      </c>
      <c r="AB56" s="304" t="s">
        <v>366</v>
      </c>
    </row>
    <row r="57" spans="1:28">
      <c r="C57" s="300" t="s">
        <v>224</v>
      </c>
      <c r="D57" s="300" t="s">
        <v>7</v>
      </c>
      <c r="E57" s="317">
        <f t="shared" ref="E57:R57" si="21">E55+E56</f>
        <v>2.0284650000000002</v>
      </c>
      <c r="F57" s="317">
        <f t="shared" si="21"/>
        <v>1.8711280000000001</v>
      </c>
      <c r="G57" s="317">
        <f t="shared" si="21"/>
        <v>1.7399999999999998</v>
      </c>
      <c r="H57" s="317">
        <f t="shared" si="21"/>
        <v>1.7200000000000002</v>
      </c>
      <c r="I57" s="317">
        <f t="shared" si="21"/>
        <v>1.5641350000000001</v>
      </c>
      <c r="J57" s="317">
        <f t="shared" si="21"/>
        <v>1.4500000000000002</v>
      </c>
      <c r="K57" s="317">
        <f t="shared" si="21"/>
        <v>2.56</v>
      </c>
      <c r="L57" s="317">
        <f t="shared" si="21"/>
        <v>2.5100000000000002</v>
      </c>
      <c r="M57" s="317">
        <f t="shared" si="21"/>
        <v>2.42</v>
      </c>
      <c r="N57" s="317">
        <f t="shared" si="21"/>
        <v>2.5049999999999999</v>
      </c>
      <c r="O57" s="317">
        <f t="shared" si="21"/>
        <v>1.69</v>
      </c>
      <c r="P57" s="317">
        <f t="shared" si="21"/>
        <v>2.04</v>
      </c>
      <c r="Q57" s="317">
        <f t="shared" si="21"/>
        <v>3.74</v>
      </c>
      <c r="R57" s="317">
        <f t="shared" si="21"/>
        <v>2.0499999999999998</v>
      </c>
      <c r="S57" s="304" t="s">
        <v>366</v>
      </c>
      <c r="T57" s="304" t="s">
        <v>366</v>
      </c>
      <c r="U57" s="304" t="s">
        <v>366</v>
      </c>
      <c r="V57" s="304" t="s">
        <v>366</v>
      </c>
      <c r="W57" s="304" t="s">
        <v>366</v>
      </c>
      <c r="X57" s="304" t="s">
        <v>366</v>
      </c>
      <c r="Y57" s="304" t="s">
        <v>366</v>
      </c>
      <c r="Z57" s="304" t="s">
        <v>366</v>
      </c>
      <c r="AA57" s="304" t="s">
        <v>366</v>
      </c>
      <c r="AB57" s="304" t="s">
        <v>366</v>
      </c>
    </row>
    <row r="58" spans="1:28" ht="6" customHeight="1"/>
    <row r="59" spans="1:28">
      <c r="B59" s="300" t="s">
        <v>225</v>
      </c>
    </row>
    <row r="60" spans="1:28">
      <c r="C60" s="300" t="s">
        <v>226</v>
      </c>
      <c r="D60" s="300" t="s">
        <v>7</v>
      </c>
      <c r="E60" s="317">
        <f t="shared" ref="E60:O60" si="22">E50+E55</f>
        <v>5.5884650000000002</v>
      </c>
      <c r="F60" s="317">
        <f t="shared" si="22"/>
        <v>4.1411280000000001</v>
      </c>
      <c r="G60" s="317">
        <f t="shared" si="22"/>
        <v>6.0548789999999997</v>
      </c>
      <c r="H60" s="317">
        <f t="shared" si="22"/>
        <v>5.4422220000000001</v>
      </c>
      <c r="I60" s="317">
        <f t="shared" si="22"/>
        <v>5.1737660000000005</v>
      </c>
      <c r="J60" s="317">
        <f t="shared" si="22"/>
        <v>7.29</v>
      </c>
      <c r="K60" s="317">
        <f t="shared" si="22"/>
        <v>11.05</v>
      </c>
      <c r="L60" s="317">
        <f t="shared" si="22"/>
        <v>9.19</v>
      </c>
      <c r="M60" s="317">
        <f t="shared" si="22"/>
        <v>6.56</v>
      </c>
      <c r="N60" s="317">
        <f t="shared" si="22"/>
        <v>5.85</v>
      </c>
      <c r="O60" s="317">
        <f t="shared" si="22"/>
        <v>4.5199999999999996</v>
      </c>
      <c r="P60" s="317">
        <f t="shared" ref="P60:R61" si="23">P50+P55</f>
        <v>4.7300000000000004</v>
      </c>
      <c r="Q60" s="317">
        <f t="shared" si="23"/>
        <v>7.8</v>
      </c>
      <c r="R60" s="317">
        <f t="shared" si="23"/>
        <v>4.55</v>
      </c>
      <c r="S60" s="304" t="s">
        <v>366</v>
      </c>
      <c r="T60" s="304" t="s">
        <v>366</v>
      </c>
      <c r="U60" s="304" t="s">
        <v>366</v>
      </c>
      <c r="V60" s="304" t="s">
        <v>366</v>
      </c>
      <c r="W60" s="304" t="s">
        <v>366</v>
      </c>
      <c r="X60" s="304" t="s">
        <v>366</v>
      </c>
      <c r="Y60" s="304" t="s">
        <v>366</v>
      </c>
      <c r="Z60" s="304" t="s">
        <v>366</v>
      </c>
      <c r="AA60" s="304" t="s">
        <v>366</v>
      </c>
      <c r="AB60" s="304" t="s">
        <v>366</v>
      </c>
    </row>
    <row r="61" spans="1:28">
      <c r="C61" s="300" t="s">
        <v>227</v>
      </c>
      <c r="D61" s="300" t="s">
        <v>7</v>
      </c>
      <c r="E61" s="317">
        <f t="shared" ref="E61:O61" si="24">E51+E56</f>
        <v>1.8</v>
      </c>
      <c r="F61" s="317">
        <f t="shared" si="24"/>
        <v>1.7</v>
      </c>
      <c r="G61" s="317">
        <f t="shared" si="24"/>
        <v>1.23</v>
      </c>
      <c r="H61" s="317">
        <f t="shared" si="24"/>
        <v>1.1299999999999999</v>
      </c>
      <c r="I61" s="317">
        <f t="shared" si="24"/>
        <v>0.958901</v>
      </c>
      <c r="J61" s="317">
        <f t="shared" si="24"/>
        <v>1.05</v>
      </c>
      <c r="K61" s="317">
        <f t="shared" si="24"/>
        <v>1.02</v>
      </c>
      <c r="L61" s="317">
        <f t="shared" si="24"/>
        <v>0.98</v>
      </c>
      <c r="M61" s="317">
        <f t="shared" si="24"/>
        <v>0.90999999999999992</v>
      </c>
      <c r="N61" s="317">
        <f t="shared" si="24"/>
        <v>0.88500000000000001</v>
      </c>
      <c r="O61" s="317">
        <f t="shared" si="24"/>
        <v>0.78</v>
      </c>
      <c r="P61" s="317">
        <f t="shared" si="23"/>
        <v>0.78</v>
      </c>
      <c r="Q61" s="317">
        <f t="shared" si="23"/>
        <v>0.78</v>
      </c>
      <c r="R61" s="317">
        <f t="shared" si="23"/>
        <v>0.83000000000000007</v>
      </c>
      <c r="S61" s="304" t="s">
        <v>366</v>
      </c>
      <c r="T61" s="304" t="s">
        <v>366</v>
      </c>
      <c r="U61" s="304" t="s">
        <v>366</v>
      </c>
      <c r="V61" s="304" t="s">
        <v>366</v>
      </c>
      <c r="W61" s="304" t="s">
        <v>366</v>
      </c>
      <c r="X61" s="304" t="s">
        <v>366</v>
      </c>
      <c r="Y61" s="304" t="s">
        <v>366</v>
      </c>
      <c r="Z61" s="304" t="s">
        <v>366</v>
      </c>
      <c r="AA61" s="304" t="s">
        <v>366</v>
      </c>
      <c r="AB61" s="304" t="s">
        <v>366</v>
      </c>
    </row>
    <row r="62" spans="1:28" ht="6" customHeight="1"/>
    <row r="63" spans="1:28">
      <c r="A63" s="105" t="s">
        <v>125</v>
      </c>
      <c r="B63" s="108" t="s">
        <v>229</v>
      </c>
    </row>
    <row r="64" spans="1:28">
      <c r="A64" s="300" t="s">
        <v>253</v>
      </c>
      <c r="B64" s="300" t="s">
        <v>202</v>
      </c>
    </row>
    <row r="65" spans="2:28">
      <c r="C65" s="300" t="s">
        <v>230</v>
      </c>
      <c r="D65" s="300" t="s">
        <v>7</v>
      </c>
      <c r="E65" s="320">
        <v>35.28</v>
      </c>
      <c r="F65" s="300">
        <v>7.23</v>
      </c>
      <c r="G65" s="300">
        <v>7.48</v>
      </c>
      <c r="H65" s="300">
        <v>7.05</v>
      </c>
      <c r="I65" s="300">
        <v>6.69</v>
      </c>
      <c r="J65" s="300">
        <v>7.02</v>
      </c>
      <c r="K65" s="300">
        <v>8.26</v>
      </c>
      <c r="L65" s="300">
        <v>7.85</v>
      </c>
      <c r="M65" s="318">
        <v>7.1</v>
      </c>
      <c r="N65" s="318">
        <v>7.05</v>
      </c>
      <c r="O65" s="107">
        <v>6.16</v>
      </c>
      <c r="P65" s="107">
        <v>6.32</v>
      </c>
      <c r="Q65" s="107">
        <v>5.12</v>
      </c>
      <c r="R65" s="107">
        <v>2.1242000000000001</v>
      </c>
      <c r="S65" s="107">
        <v>5.7</v>
      </c>
      <c r="T65" s="107">
        <v>6.4</v>
      </c>
      <c r="U65" s="304" t="s">
        <v>366</v>
      </c>
      <c r="V65" s="304" t="s">
        <v>366</v>
      </c>
      <c r="W65" s="304" t="s">
        <v>366</v>
      </c>
      <c r="X65" s="304" t="s">
        <v>366</v>
      </c>
      <c r="Y65" s="304" t="s">
        <v>366</v>
      </c>
      <c r="Z65" s="304" t="s">
        <v>366</v>
      </c>
      <c r="AA65" s="304" t="s">
        <v>366</v>
      </c>
      <c r="AB65" s="304" t="s">
        <v>366</v>
      </c>
    </row>
    <row r="66" spans="2:28">
      <c r="B66" s="108" t="s">
        <v>231</v>
      </c>
      <c r="C66" s="300" t="s">
        <v>232</v>
      </c>
      <c r="D66" s="300" t="s">
        <v>7</v>
      </c>
      <c r="E66" s="320"/>
      <c r="F66" s="300">
        <v>17.46</v>
      </c>
      <c r="G66" s="300">
        <v>14.83</v>
      </c>
      <c r="H66" s="300">
        <v>12.42</v>
      </c>
      <c r="I66" s="300">
        <v>13.07</v>
      </c>
      <c r="J66" s="300">
        <v>13.46</v>
      </c>
      <c r="K66" s="300">
        <v>17.28</v>
      </c>
      <c r="L66" s="300">
        <v>12.23</v>
      </c>
      <c r="M66" s="318">
        <v>14.85</v>
      </c>
      <c r="N66" s="318">
        <v>16.23</v>
      </c>
      <c r="O66" s="107">
        <v>13.67</v>
      </c>
      <c r="P66" s="107">
        <v>12.03</v>
      </c>
      <c r="Q66" s="107">
        <v>12.55</v>
      </c>
      <c r="R66" s="107">
        <v>7.1980000000000004</v>
      </c>
      <c r="S66" s="107">
        <v>6.1</v>
      </c>
      <c r="T66" s="107">
        <v>5.4</v>
      </c>
      <c r="U66" s="304" t="s">
        <v>366</v>
      </c>
      <c r="V66" s="304" t="s">
        <v>366</v>
      </c>
      <c r="W66" s="304" t="s">
        <v>366</v>
      </c>
      <c r="X66" s="304" t="s">
        <v>366</v>
      </c>
      <c r="Y66" s="304" t="s">
        <v>366</v>
      </c>
      <c r="Z66" s="304" t="s">
        <v>366</v>
      </c>
      <c r="AA66" s="304" t="s">
        <v>366</v>
      </c>
      <c r="AB66" s="304" t="s">
        <v>366</v>
      </c>
    </row>
    <row r="67" spans="2:28">
      <c r="B67" s="108" t="s">
        <v>233</v>
      </c>
      <c r="C67" s="300" t="s">
        <v>234</v>
      </c>
      <c r="E67" s="320"/>
      <c r="O67" s="321"/>
      <c r="P67" s="321"/>
      <c r="Q67" s="107"/>
      <c r="R67" s="107"/>
      <c r="S67" s="107"/>
      <c r="T67" s="107"/>
    </row>
    <row r="68" spans="2:28">
      <c r="B68" s="108"/>
      <c r="C68" s="300" t="s">
        <v>230</v>
      </c>
      <c r="D68" s="300" t="s">
        <v>7</v>
      </c>
      <c r="E68" s="322">
        <v>2.27</v>
      </c>
      <c r="F68" s="323">
        <v>0.19</v>
      </c>
      <c r="G68" s="323">
        <v>0.33</v>
      </c>
      <c r="H68" s="323">
        <v>0.24</v>
      </c>
      <c r="I68" s="323">
        <v>0.28999999999999998</v>
      </c>
      <c r="J68" s="323">
        <v>0.26</v>
      </c>
      <c r="K68" s="323">
        <v>0.42</v>
      </c>
      <c r="L68" s="323">
        <v>0.56000000000000005</v>
      </c>
      <c r="M68" s="318">
        <v>0.55000000000000004</v>
      </c>
      <c r="N68" s="318">
        <v>0.42</v>
      </c>
      <c r="O68" s="107">
        <v>0.38</v>
      </c>
      <c r="P68" s="111">
        <v>0.44</v>
      </c>
      <c r="Q68" s="107">
        <v>0.19</v>
      </c>
      <c r="R68" s="107">
        <v>0.16370000000000001</v>
      </c>
      <c r="S68" s="107">
        <v>0.2</v>
      </c>
      <c r="T68" s="107">
        <v>0.1</v>
      </c>
      <c r="U68" s="304" t="s">
        <v>366</v>
      </c>
      <c r="V68" s="304" t="s">
        <v>366</v>
      </c>
      <c r="W68" s="304" t="s">
        <v>366</v>
      </c>
      <c r="X68" s="304" t="s">
        <v>366</v>
      </c>
      <c r="Y68" s="304" t="s">
        <v>366</v>
      </c>
      <c r="Z68" s="304" t="s">
        <v>366</v>
      </c>
      <c r="AA68" s="304" t="s">
        <v>366</v>
      </c>
      <c r="AB68" s="304" t="s">
        <v>366</v>
      </c>
    </row>
    <row r="69" spans="2:28">
      <c r="B69" s="108"/>
      <c r="D69" s="300" t="s">
        <v>7</v>
      </c>
      <c r="E69" s="322"/>
      <c r="F69" s="323">
        <v>0.25</v>
      </c>
      <c r="G69" s="323">
        <v>0.18</v>
      </c>
      <c r="H69" s="323">
        <v>0</v>
      </c>
      <c r="I69" s="323">
        <v>0.25</v>
      </c>
      <c r="J69" s="323">
        <v>0.24</v>
      </c>
      <c r="K69" s="323">
        <v>2.25</v>
      </c>
      <c r="L69" s="323">
        <v>1.17</v>
      </c>
      <c r="M69" s="318">
        <v>1.31</v>
      </c>
      <c r="N69" s="318">
        <v>1.72</v>
      </c>
      <c r="O69" s="107">
        <v>1.83</v>
      </c>
      <c r="P69" s="111">
        <v>1.1200000000000001</v>
      </c>
      <c r="Q69" s="107">
        <v>0.63</v>
      </c>
      <c r="R69" s="107">
        <v>0.2175</v>
      </c>
      <c r="S69" s="107">
        <v>0.7</v>
      </c>
      <c r="T69" s="107">
        <v>0.5</v>
      </c>
      <c r="U69" s="304" t="s">
        <v>366</v>
      </c>
      <c r="V69" s="304" t="s">
        <v>366</v>
      </c>
      <c r="W69" s="304" t="s">
        <v>366</v>
      </c>
      <c r="X69" s="304" t="s">
        <v>366</v>
      </c>
      <c r="Y69" s="304" t="s">
        <v>366</v>
      </c>
      <c r="Z69" s="304" t="s">
        <v>366</v>
      </c>
      <c r="AA69" s="304" t="s">
        <v>366</v>
      </c>
      <c r="AB69" s="304" t="s">
        <v>366</v>
      </c>
    </row>
    <row r="70" spans="2:28">
      <c r="B70" s="108"/>
      <c r="C70" s="300" t="s">
        <v>232</v>
      </c>
      <c r="D70" s="300" t="s">
        <v>7</v>
      </c>
      <c r="E70" s="322"/>
      <c r="F70" s="323">
        <v>0.09</v>
      </c>
      <c r="G70" s="323">
        <v>0.15</v>
      </c>
      <c r="H70" s="323">
        <v>0.17</v>
      </c>
      <c r="I70" s="323">
        <v>0.19</v>
      </c>
      <c r="J70" s="323">
        <v>0</v>
      </c>
      <c r="K70" s="323">
        <v>0.02</v>
      </c>
      <c r="L70" s="323">
        <v>0.1</v>
      </c>
      <c r="M70" s="318">
        <v>0.02</v>
      </c>
      <c r="N70" s="318">
        <v>0.03</v>
      </c>
      <c r="O70" s="107">
        <v>0.04</v>
      </c>
      <c r="P70" s="111">
        <v>0.05</v>
      </c>
      <c r="Q70" s="107">
        <v>0.02</v>
      </c>
      <c r="R70" s="107">
        <v>6.6100000000000006E-2</v>
      </c>
      <c r="S70" s="107">
        <v>0.1</v>
      </c>
      <c r="T70" s="107">
        <v>0.1</v>
      </c>
      <c r="U70" s="304" t="s">
        <v>366</v>
      </c>
      <c r="V70" s="304" t="s">
        <v>366</v>
      </c>
      <c r="W70" s="304" t="s">
        <v>366</v>
      </c>
      <c r="X70" s="304" t="s">
        <v>366</v>
      </c>
      <c r="Y70" s="304" t="s">
        <v>366</v>
      </c>
      <c r="Z70" s="304" t="s">
        <v>366</v>
      </c>
      <c r="AA70" s="304" t="s">
        <v>366</v>
      </c>
      <c r="AB70" s="304" t="s">
        <v>366</v>
      </c>
    </row>
    <row r="71" spans="2:28">
      <c r="B71" s="108"/>
      <c r="D71" s="300" t="s">
        <v>7</v>
      </c>
      <c r="E71" s="322"/>
      <c r="F71" s="323">
        <v>2.5099999999999998</v>
      </c>
      <c r="G71" s="323">
        <v>2.1</v>
      </c>
      <c r="H71" s="323">
        <v>1.51</v>
      </c>
      <c r="I71" s="323">
        <v>1.48</v>
      </c>
      <c r="J71" s="323">
        <v>1.29</v>
      </c>
      <c r="K71" s="323">
        <v>0.36</v>
      </c>
      <c r="L71" s="323">
        <v>0.32</v>
      </c>
      <c r="M71" s="318">
        <v>0.41</v>
      </c>
      <c r="N71" s="318">
        <v>0.11</v>
      </c>
      <c r="O71" s="107">
        <v>0.02</v>
      </c>
      <c r="P71" s="111">
        <v>0.15</v>
      </c>
      <c r="Q71" s="107">
        <v>0.19</v>
      </c>
      <c r="R71" s="107">
        <v>0.1135</v>
      </c>
      <c r="S71" s="107">
        <v>0.1</v>
      </c>
      <c r="T71" s="107">
        <v>0.4</v>
      </c>
      <c r="U71" s="304" t="s">
        <v>366</v>
      </c>
      <c r="V71" s="304" t="s">
        <v>366</v>
      </c>
      <c r="W71" s="304" t="s">
        <v>366</v>
      </c>
      <c r="X71" s="304" t="s">
        <v>366</v>
      </c>
      <c r="Y71" s="304" t="s">
        <v>366</v>
      </c>
      <c r="Z71" s="304" t="s">
        <v>366</v>
      </c>
      <c r="AA71" s="304" t="s">
        <v>366</v>
      </c>
      <c r="AB71" s="304" t="s">
        <v>366</v>
      </c>
    </row>
    <row r="72" spans="2:28">
      <c r="B72" s="108" t="s">
        <v>235</v>
      </c>
      <c r="C72" s="300" t="s">
        <v>219</v>
      </c>
      <c r="E72" s="324">
        <f t="shared" ref="E72:T72" si="25">E65+E66-E68-E69-E70-E71</f>
        <v>33.01</v>
      </c>
      <c r="F72" s="317">
        <f t="shared" si="25"/>
        <v>21.65</v>
      </c>
      <c r="G72" s="317">
        <f t="shared" si="25"/>
        <v>19.550000000000004</v>
      </c>
      <c r="H72" s="317">
        <f t="shared" si="25"/>
        <v>17.549999999999997</v>
      </c>
      <c r="I72" s="317">
        <f t="shared" si="25"/>
        <v>17.55</v>
      </c>
      <c r="J72" s="317">
        <f t="shared" si="25"/>
        <v>18.690000000000001</v>
      </c>
      <c r="K72" s="317">
        <f t="shared" si="25"/>
        <v>22.49</v>
      </c>
      <c r="L72" s="317">
        <f t="shared" si="25"/>
        <v>17.93</v>
      </c>
      <c r="M72" s="317">
        <f t="shared" si="25"/>
        <v>19.66</v>
      </c>
      <c r="N72" s="317">
        <f t="shared" si="25"/>
        <v>21</v>
      </c>
      <c r="O72" s="317">
        <f t="shared" si="25"/>
        <v>17.559999999999999</v>
      </c>
      <c r="P72" s="317">
        <f t="shared" si="25"/>
        <v>16.59</v>
      </c>
      <c r="Q72" s="317">
        <f t="shared" si="25"/>
        <v>16.64</v>
      </c>
      <c r="R72" s="317">
        <f t="shared" si="25"/>
        <v>8.7614000000000001</v>
      </c>
      <c r="S72" s="317">
        <f t="shared" si="25"/>
        <v>10.700000000000003</v>
      </c>
      <c r="T72" s="317">
        <f t="shared" si="25"/>
        <v>10.700000000000001</v>
      </c>
      <c r="U72" s="304" t="s">
        <v>366</v>
      </c>
      <c r="V72" s="304" t="s">
        <v>366</v>
      </c>
      <c r="W72" s="304" t="s">
        <v>366</v>
      </c>
      <c r="X72" s="304" t="s">
        <v>366</v>
      </c>
      <c r="Y72" s="304" t="s">
        <v>366</v>
      </c>
      <c r="Z72" s="304" t="s">
        <v>366</v>
      </c>
      <c r="AA72" s="304" t="s">
        <v>366</v>
      </c>
      <c r="AB72" s="304" t="s">
        <v>366</v>
      </c>
    </row>
    <row r="73" spans="2:28" ht="6" customHeight="1">
      <c r="P73" s="325"/>
    </row>
    <row r="74" spans="2:28">
      <c r="B74" s="300" t="s">
        <v>236</v>
      </c>
      <c r="P74" s="325"/>
    </row>
    <row r="75" spans="2:28">
      <c r="C75" s="300" t="s">
        <v>230</v>
      </c>
      <c r="D75" s="300" t="s">
        <v>7</v>
      </c>
      <c r="E75" s="320">
        <v>8.25</v>
      </c>
      <c r="F75" s="300">
        <v>3.53</v>
      </c>
      <c r="G75" s="300">
        <v>2.84</v>
      </c>
      <c r="H75" s="300">
        <v>2.54</v>
      </c>
      <c r="I75" s="300">
        <v>2.93</v>
      </c>
      <c r="J75" s="300">
        <v>3.12</v>
      </c>
      <c r="K75" s="300">
        <v>4.04</v>
      </c>
      <c r="L75" s="300">
        <v>3.57</v>
      </c>
      <c r="M75" s="318">
        <v>3.68</v>
      </c>
      <c r="N75" s="318">
        <v>3.68</v>
      </c>
      <c r="O75" s="107">
        <v>3.39</v>
      </c>
      <c r="P75" s="111">
        <v>3.73</v>
      </c>
      <c r="Q75" s="107">
        <v>3.18</v>
      </c>
      <c r="R75" s="107">
        <v>0.91439999999999999</v>
      </c>
      <c r="S75" s="107">
        <v>3.1</v>
      </c>
      <c r="T75" s="107">
        <v>3.2</v>
      </c>
      <c r="U75" s="304" t="s">
        <v>366</v>
      </c>
      <c r="V75" s="304" t="s">
        <v>366</v>
      </c>
      <c r="W75" s="304" t="s">
        <v>366</v>
      </c>
      <c r="X75" s="304" t="s">
        <v>366</v>
      </c>
      <c r="Y75" s="304" t="s">
        <v>366</v>
      </c>
      <c r="Z75" s="304" t="s">
        <v>366</v>
      </c>
      <c r="AA75" s="304" t="s">
        <v>366</v>
      </c>
      <c r="AB75" s="304" t="s">
        <v>366</v>
      </c>
    </row>
    <row r="76" spans="2:28">
      <c r="B76" s="108" t="s">
        <v>231</v>
      </c>
      <c r="C76" s="300" t="s">
        <v>232</v>
      </c>
      <c r="D76" s="300" t="s">
        <v>7</v>
      </c>
      <c r="E76" s="320"/>
      <c r="F76" s="300">
        <v>5.73</v>
      </c>
      <c r="G76" s="300">
        <v>4.9800000000000004</v>
      </c>
      <c r="H76" s="300">
        <v>4.43</v>
      </c>
      <c r="I76" s="300">
        <v>3.9</v>
      </c>
      <c r="J76" s="300">
        <v>4.0199999999999996</v>
      </c>
      <c r="K76" s="300">
        <v>4.87</v>
      </c>
      <c r="L76" s="300">
        <v>4.21</v>
      </c>
      <c r="M76" s="318">
        <v>4.1100000000000003</v>
      </c>
      <c r="N76" s="318">
        <v>3.66</v>
      </c>
      <c r="O76" s="107">
        <v>3.75</v>
      </c>
      <c r="P76" s="111">
        <v>3.53</v>
      </c>
      <c r="Q76" s="107">
        <v>2.79</v>
      </c>
      <c r="R76" s="107">
        <v>1.7113</v>
      </c>
      <c r="S76" s="107">
        <v>2.8</v>
      </c>
      <c r="T76" s="107">
        <v>3.2</v>
      </c>
      <c r="U76" s="304" t="s">
        <v>366</v>
      </c>
      <c r="V76" s="304" t="s">
        <v>366</v>
      </c>
      <c r="W76" s="304" t="s">
        <v>366</v>
      </c>
      <c r="X76" s="304" t="s">
        <v>366</v>
      </c>
      <c r="Y76" s="304" t="s">
        <v>366</v>
      </c>
      <c r="Z76" s="304" t="s">
        <v>366</v>
      </c>
      <c r="AA76" s="304" t="s">
        <v>366</v>
      </c>
      <c r="AB76" s="304" t="s">
        <v>366</v>
      </c>
    </row>
    <row r="77" spans="2:28">
      <c r="B77" s="108" t="s">
        <v>233</v>
      </c>
      <c r="C77" s="300" t="s">
        <v>237</v>
      </c>
      <c r="E77" s="320"/>
      <c r="P77" s="325"/>
    </row>
    <row r="78" spans="2:28">
      <c r="B78" s="108"/>
      <c r="C78" s="300" t="s">
        <v>230</v>
      </c>
      <c r="D78" s="300" t="s">
        <v>7</v>
      </c>
      <c r="E78" s="326">
        <f t="shared" ref="E78:O78" si="26">E68</f>
        <v>2.27</v>
      </c>
      <c r="F78" s="307">
        <f t="shared" si="26"/>
        <v>0.19</v>
      </c>
      <c r="G78" s="307">
        <f t="shared" si="26"/>
        <v>0.33</v>
      </c>
      <c r="H78" s="307">
        <f t="shared" si="26"/>
        <v>0.24</v>
      </c>
      <c r="I78" s="307">
        <f t="shared" si="26"/>
        <v>0.28999999999999998</v>
      </c>
      <c r="J78" s="307">
        <f t="shared" si="26"/>
        <v>0.26</v>
      </c>
      <c r="K78" s="307">
        <f t="shared" si="26"/>
        <v>0.42</v>
      </c>
      <c r="L78" s="307">
        <f t="shared" si="26"/>
        <v>0.56000000000000005</v>
      </c>
      <c r="M78" s="307">
        <f t="shared" si="26"/>
        <v>0.55000000000000004</v>
      </c>
      <c r="N78" s="307">
        <f t="shared" si="26"/>
        <v>0.42</v>
      </c>
      <c r="O78" s="307">
        <f t="shared" si="26"/>
        <v>0.38</v>
      </c>
      <c r="P78" s="307">
        <f t="shared" ref="P78:U78" si="27">P68</f>
        <v>0.44</v>
      </c>
      <c r="Q78" s="307">
        <f t="shared" si="27"/>
        <v>0.19</v>
      </c>
      <c r="R78" s="307">
        <f t="shared" si="27"/>
        <v>0.16370000000000001</v>
      </c>
      <c r="S78" s="307">
        <f t="shared" si="27"/>
        <v>0.2</v>
      </c>
      <c r="T78" s="307">
        <f t="shared" si="27"/>
        <v>0.1</v>
      </c>
      <c r="U78" s="318" t="str">
        <f t="shared" si="27"/>
        <v>[Unavailable]</v>
      </c>
      <c r="V78" s="318" t="str">
        <f t="shared" ref="V78:W78" si="28">V68</f>
        <v>[Unavailable]</v>
      </c>
      <c r="W78" s="318" t="str">
        <f t="shared" si="28"/>
        <v>[Unavailable]</v>
      </c>
      <c r="X78" s="318" t="str">
        <f t="shared" ref="X78:Y78" si="29">X68</f>
        <v>[Unavailable]</v>
      </c>
      <c r="Y78" s="318" t="str">
        <f t="shared" si="29"/>
        <v>[Unavailable]</v>
      </c>
      <c r="Z78" s="318" t="str">
        <f t="shared" ref="Z78:AA78" si="30">Z68</f>
        <v>[Unavailable]</v>
      </c>
      <c r="AA78" s="318" t="str">
        <f t="shared" si="30"/>
        <v>[Unavailable]</v>
      </c>
      <c r="AB78" s="318" t="str">
        <f t="shared" ref="AB78" si="31">AB68</f>
        <v>[Unavailable]</v>
      </c>
    </row>
    <row r="79" spans="2:28">
      <c r="B79" s="108"/>
      <c r="D79" s="300" t="s">
        <v>7</v>
      </c>
      <c r="E79" s="326">
        <f t="shared" ref="E79:O79" si="32">E70</f>
        <v>0</v>
      </c>
      <c r="F79" s="307">
        <f t="shared" si="32"/>
        <v>0.09</v>
      </c>
      <c r="G79" s="307">
        <f t="shared" si="32"/>
        <v>0.15</v>
      </c>
      <c r="H79" s="307">
        <f t="shared" si="32"/>
        <v>0.17</v>
      </c>
      <c r="I79" s="307">
        <f t="shared" si="32"/>
        <v>0.19</v>
      </c>
      <c r="J79" s="307">
        <f t="shared" si="32"/>
        <v>0</v>
      </c>
      <c r="K79" s="307">
        <f t="shared" si="32"/>
        <v>0.02</v>
      </c>
      <c r="L79" s="307">
        <f t="shared" si="32"/>
        <v>0.1</v>
      </c>
      <c r="M79" s="307">
        <f t="shared" si="32"/>
        <v>0.02</v>
      </c>
      <c r="N79" s="307">
        <f t="shared" si="32"/>
        <v>0.03</v>
      </c>
      <c r="O79" s="307">
        <f t="shared" si="32"/>
        <v>0.04</v>
      </c>
      <c r="P79" s="307">
        <f t="shared" ref="P79:U79" si="33">P70</f>
        <v>0.05</v>
      </c>
      <c r="Q79" s="307">
        <f t="shared" si="33"/>
        <v>0.02</v>
      </c>
      <c r="R79" s="307">
        <f t="shared" si="33"/>
        <v>6.6100000000000006E-2</v>
      </c>
      <c r="S79" s="307">
        <f t="shared" si="33"/>
        <v>0.1</v>
      </c>
      <c r="T79" s="307">
        <f t="shared" si="33"/>
        <v>0.1</v>
      </c>
      <c r="U79" s="318" t="str">
        <f t="shared" si="33"/>
        <v>[Unavailable]</v>
      </c>
      <c r="V79" s="318" t="str">
        <f t="shared" ref="V79:W79" si="34">V70</f>
        <v>[Unavailable]</v>
      </c>
      <c r="W79" s="318" t="str">
        <f t="shared" si="34"/>
        <v>[Unavailable]</v>
      </c>
      <c r="X79" s="318" t="str">
        <f t="shared" ref="X79:Y79" si="35">X70</f>
        <v>[Unavailable]</v>
      </c>
      <c r="Y79" s="318" t="str">
        <f t="shared" si="35"/>
        <v>[Unavailable]</v>
      </c>
      <c r="Z79" s="318" t="str">
        <f t="shared" ref="Z79:AA79" si="36">Z70</f>
        <v>[Unavailable]</v>
      </c>
      <c r="AA79" s="318" t="str">
        <f t="shared" si="36"/>
        <v>[Unavailable]</v>
      </c>
      <c r="AB79" s="318" t="str">
        <f t="shared" ref="AB79" si="37">AB70</f>
        <v>[Unavailable]</v>
      </c>
    </row>
    <row r="80" spans="2:28">
      <c r="B80" s="108"/>
      <c r="C80" s="300" t="s">
        <v>232</v>
      </c>
      <c r="D80" s="300" t="s">
        <v>7</v>
      </c>
      <c r="E80" s="326">
        <f t="shared" ref="E80:O80" si="38">E69</f>
        <v>0</v>
      </c>
      <c r="F80" s="307">
        <f t="shared" si="38"/>
        <v>0.25</v>
      </c>
      <c r="G80" s="307">
        <f t="shared" si="38"/>
        <v>0.18</v>
      </c>
      <c r="H80" s="307">
        <f t="shared" si="38"/>
        <v>0</v>
      </c>
      <c r="I80" s="307">
        <f t="shared" si="38"/>
        <v>0.25</v>
      </c>
      <c r="J80" s="307">
        <f t="shared" si="38"/>
        <v>0.24</v>
      </c>
      <c r="K80" s="307">
        <f t="shared" si="38"/>
        <v>2.25</v>
      </c>
      <c r="L80" s="307">
        <f t="shared" si="38"/>
        <v>1.17</v>
      </c>
      <c r="M80" s="307">
        <f t="shared" si="38"/>
        <v>1.31</v>
      </c>
      <c r="N80" s="307">
        <f t="shared" si="38"/>
        <v>1.72</v>
      </c>
      <c r="O80" s="307">
        <f t="shared" si="38"/>
        <v>1.83</v>
      </c>
      <c r="P80" s="307">
        <f t="shared" ref="P80:U80" si="39">P69</f>
        <v>1.1200000000000001</v>
      </c>
      <c r="Q80" s="307">
        <f t="shared" si="39"/>
        <v>0.63</v>
      </c>
      <c r="R80" s="307">
        <f t="shared" si="39"/>
        <v>0.2175</v>
      </c>
      <c r="S80" s="307">
        <f t="shared" si="39"/>
        <v>0.7</v>
      </c>
      <c r="T80" s="307">
        <f t="shared" si="39"/>
        <v>0.5</v>
      </c>
      <c r="U80" s="318" t="str">
        <f t="shared" si="39"/>
        <v>[Unavailable]</v>
      </c>
      <c r="V80" s="318" t="str">
        <f t="shared" ref="V80:W80" si="40">V69</f>
        <v>[Unavailable]</v>
      </c>
      <c r="W80" s="318" t="str">
        <f t="shared" si="40"/>
        <v>[Unavailable]</v>
      </c>
      <c r="X80" s="318" t="str">
        <f t="shared" ref="X80:Y80" si="41">X69</f>
        <v>[Unavailable]</v>
      </c>
      <c r="Y80" s="318" t="str">
        <f t="shared" si="41"/>
        <v>[Unavailable]</v>
      </c>
      <c r="Z80" s="318" t="str">
        <f t="shared" ref="Z80:AA80" si="42">Z69</f>
        <v>[Unavailable]</v>
      </c>
      <c r="AA80" s="318" t="str">
        <f t="shared" si="42"/>
        <v>[Unavailable]</v>
      </c>
      <c r="AB80" s="318" t="str">
        <f t="shared" ref="AB80" si="43">AB69</f>
        <v>[Unavailable]</v>
      </c>
    </row>
    <row r="81" spans="1:28">
      <c r="B81" s="108"/>
      <c r="D81" s="300" t="s">
        <v>7</v>
      </c>
      <c r="E81" s="326">
        <f t="shared" ref="E81:O81" si="44">E71</f>
        <v>0</v>
      </c>
      <c r="F81" s="307">
        <f t="shared" si="44"/>
        <v>2.5099999999999998</v>
      </c>
      <c r="G81" s="307">
        <f t="shared" si="44"/>
        <v>2.1</v>
      </c>
      <c r="H81" s="307">
        <f t="shared" si="44"/>
        <v>1.51</v>
      </c>
      <c r="I81" s="307">
        <f t="shared" si="44"/>
        <v>1.48</v>
      </c>
      <c r="J81" s="307">
        <f t="shared" si="44"/>
        <v>1.29</v>
      </c>
      <c r="K81" s="307">
        <f t="shared" si="44"/>
        <v>0.36</v>
      </c>
      <c r="L81" s="307">
        <f t="shared" si="44"/>
        <v>0.32</v>
      </c>
      <c r="M81" s="307">
        <f t="shared" si="44"/>
        <v>0.41</v>
      </c>
      <c r="N81" s="307">
        <f t="shared" si="44"/>
        <v>0.11</v>
      </c>
      <c r="O81" s="307">
        <f t="shared" si="44"/>
        <v>0.02</v>
      </c>
      <c r="P81" s="307">
        <f t="shared" ref="P81:U81" si="45">P71</f>
        <v>0.15</v>
      </c>
      <c r="Q81" s="307">
        <f t="shared" si="45"/>
        <v>0.19</v>
      </c>
      <c r="R81" s="307">
        <f t="shared" si="45"/>
        <v>0.1135</v>
      </c>
      <c r="S81" s="307">
        <f t="shared" si="45"/>
        <v>0.1</v>
      </c>
      <c r="T81" s="307">
        <f t="shared" si="45"/>
        <v>0.4</v>
      </c>
      <c r="U81" s="318" t="str">
        <f t="shared" si="45"/>
        <v>[Unavailable]</v>
      </c>
      <c r="V81" s="318" t="str">
        <f t="shared" ref="V81:W81" si="46">V71</f>
        <v>[Unavailable]</v>
      </c>
      <c r="W81" s="318" t="str">
        <f t="shared" si="46"/>
        <v>[Unavailable]</v>
      </c>
      <c r="X81" s="318" t="str">
        <f t="shared" ref="X81:Y81" si="47">X71</f>
        <v>[Unavailable]</v>
      </c>
      <c r="Y81" s="318" t="str">
        <f t="shared" si="47"/>
        <v>[Unavailable]</v>
      </c>
      <c r="Z81" s="318" t="str">
        <f t="shared" ref="Z81:AA81" si="48">Z71</f>
        <v>[Unavailable]</v>
      </c>
      <c r="AA81" s="318" t="str">
        <f t="shared" si="48"/>
        <v>[Unavailable]</v>
      </c>
      <c r="AB81" s="318" t="str">
        <f t="shared" ref="AB81" si="49">AB71</f>
        <v>[Unavailable]</v>
      </c>
    </row>
    <row r="82" spans="1:28">
      <c r="B82" s="108" t="s">
        <v>235</v>
      </c>
      <c r="C82" s="300" t="s">
        <v>223</v>
      </c>
      <c r="E82" s="324">
        <f t="shared" ref="E82:P82" si="50">E75+E76-E78-E79-E80-E81</f>
        <v>5.98</v>
      </c>
      <c r="F82" s="317">
        <f t="shared" si="50"/>
        <v>6.2200000000000006</v>
      </c>
      <c r="G82" s="317">
        <f t="shared" si="50"/>
        <v>5.0600000000000005</v>
      </c>
      <c r="H82" s="317">
        <f t="shared" si="50"/>
        <v>5.05</v>
      </c>
      <c r="I82" s="317">
        <f t="shared" si="50"/>
        <v>4.6199999999999992</v>
      </c>
      <c r="J82" s="317">
        <f t="shared" si="50"/>
        <v>5.35</v>
      </c>
      <c r="K82" s="317">
        <f t="shared" si="50"/>
        <v>5.86</v>
      </c>
      <c r="L82" s="317">
        <f t="shared" si="50"/>
        <v>5.629999999999999</v>
      </c>
      <c r="M82" s="317">
        <f t="shared" si="50"/>
        <v>5.5000000000000018</v>
      </c>
      <c r="N82" s="317">
        <f t="shared" si="50"/>
        <v>5.0599999999999996</v>
      </c>
      <c r="O82" s="317">
        <f t="shared" si="50"/>
        <v>4.870000000000001</v>
      </c>
      <c r="P82" s="317">
        <f t="shared" si="50"/>
        <v>5.4999999999999991</v>
      </c>
      <c r="Q82" s="317">
        <f>Q75+Q76-Q78-Q79-Q80-Q81</f>
        <v>4.9400000000000004</v>
      </c>
      <c r="R82" s="317">
        <f>R75+R76-R78-R79-R80-R81</f>
        <v>2.0649000000000002</v>
      </c>
      <c r="S82" s="317">
        <f>S75+S76-S78-S79-S80-S81</f>
        <v>4.8000000000000007</v>
      </c>
      <c r="T82" s="317">
        <f>T75+T76-T78-T79-T80-T81</f>
        <v>5.3000000000000007</v>
      </c>
      <c r="U82" s="304" t="s">
        <v>366</v>
      </c>
      <c r="V82" s="304" t="s">
        <v>366</v>
      </c>
      <c r="W82" s="304" t="s">
        <v>366</v>
      </c>
      <c r="X82" s="304" t="s">
        <v>366</v>
      </c>
      <c r="Y82" s="304" t="s">
        <v>366</v>
      </c>
      <c r="Z82" s="304" t="s">
        <v>366</v>
      </c>
      <c r="AA82" s="304" t="s">
        <v>366</v>
      </c>
      <c r="AB82" s="304" t="s">
        <v>366</v>
      </c>
    </row>
    <row r="83" spans="1:28" ht="6" customHeight="1">
      <c r="S83" s="304"/>
    </row>
    <row r="84" spans="1:28">
      <c r="A84" s="105" t="s">
        <v>238</v>
      </c>
    </row>
    <row r="85" spans="1:28">
      <c r="A85" s="300" t="s">
        <v>239</v>
      </c>
      <c r="C85" s="300" t="s">
        <v>240</v>
      </c>
      <c r="D85" s="327" t="s">
        <v>241</v>
      </c>
      <c r="E85" s="313">
        <v>67222</v>
      </c>
      <c r="F85" s="328">
        <v>73194</v>
      </c>
      <c r="G85" s="313">
        <v>67003</v>
      </c>
      <c r="H85" s="313">
        <v>67783</v>
      </c>
      <c r="I85" s="311">
        <v>58903</v>
      </c>
      <c r="J85" s="311">
        <v>54454</v>
      </c>
      <c r="K85" s="311">
        <v>45002</v>
      </c>
      <c r="L85" s="311">
        <v>43994</v>
      </c>
      <c r="M85" s="329">
        <v>45581</v>
      </c>
      <c r="N85" s="329">
        <v>42416</v>
      </c>
      <c r="O85" s="106">
        <v>38321</v>
      </c>
      <c r="P85" s="106">
        <v>39891</v>
      </c>
      <c r="Q85" s="106">
        <v>33358</v>
      </c>
      <c r="R85" s="106">
        <v>32060</v>
      </c>
      <c r="S85" s="106">
        <v>31583</v>
      </c>
      <c r="T85" s="106">
        <v>30842</v>
      </c>
      <c r="U85" s="106">
        <v>30259</v>
      </c>
      <c r="V85" s="106">
        <v>32974</v>
      </c>
      <c r="W85" s="106">
        <v>30886</v>
      </c>
      <c r="X85" s="106">
        <v>33329.873484793017</v>
      </c>
      <c r="Y85" s="106">
        <v>33434.54</v>
      </c>
      <c r="Z85" s="106">
        <v>29917.250000000004</v>
      </c>
      <c r="AA85" s="106">
        <v>26068</v>
      </c>
      <c r="AB85" s="106">
        <v>25824.52</v>
      </c>
    </row>
    <row r="87" spans="1:28">
      <c r="C87" s="300" t="s">
        <v>242</v>
      </c>
      <c r="D87" s="327" t="s">
        <v>241</v>
      </c>
      <c r="E87" s="313">
        <v>6623</v>
      </c>
      <c r="F87" s="328">
        <v>10822</v>
      </c>
      <c r="G87" s="313">
        <v>17467</v>
      </c>
      <c r="H87" s="313">
        <v>11427</v>
      </c>
      <c r="I87" s="311">
        <v>9501</v>
      </c>
      <c r="J87" s="311">
        <v>14995</v>
      </c>
      <c r="K87" s="311">
        <v>17024</v>
      </c>
      <c r="L87" s="311">
        <v>17909</v>
      </c>
      <c r="M87" s="329">
        <v>14612</v>
      </c>
      <c r="N87" s="318">
        <v>16106</v>
      </c>
      <c r="O87" s="106">
        <v>13532</v>
      </c>
      <c r="P87" s="106">
        <v>13169</v>
      </c>
      <c r="Q87" s="106">
        <v>14216</v>
      </c>
      <c r="R87" s="106">
        <v>16254</v>
      </c>
      <c r="S87" s="106">
        <v>16501</v>
      </c>
      <c r="T87" s="106">
        <v>16554</v>
      </c>
      <c r="U87" s="106">
        <v>13481</v>
      </c>
      <c r="V87" s="106">
        <v>9486</v>
      </c>
      <c r="W87" s="106">
        <v>10649</v>
      </c>
      <c r="X87" s="106">
        <v>11461.857697756688</v>
      </c>
      <c r="Y87" s="106">
        <v>11932.269999999999</v>
      </c>
      <c r="Z87" s="106">
        <v>8981.27</v>
      </c>
      <c r="AA87" s="106">
        <v>10751.75</v>
      </c>
      <c r="AB87" s="106">
        <v>11503.9</v>
      </c>
    </row>
    <row r="88" spans="1:28" ht="6" customHeight="1"/>
    <row r="89" spans="1:28">
      <c r="A89" s="105" t="s">
        <v>243</v>
      </c>
      <c r="B89" s="300" t="s">
        <v>221</v>
      </c>
      <c r="D89" s="300" t="s">
        <v>7</v>
      </c>
      <c r="E89" s="317">
        <f t="shared" ref="E89:O89" si="51">E72+E85/1000</f>
        <v>100.232</v>
      </c>
      <c r="F89" s="317">
        <f t="shared" si="51"/>
        <v>94.843999999999994</v>
      </c>
      <c r="G89" s="317">
        <f t="shared" si="51"/>
        <v>86.552999999999997</v>
      </c>
      <c r="H89" s="317">
        <f t="shared" si="51"/>
        <v>85.332999999999998</v>
      </c>
      <c r="I89" s="317">
        <f t="shared" si="51"/>
        <v>76.453000000000003</v>
      </c>
      <c r="J89" s="317">
        <f t="shared" si="51"/>
        <v>73.144000000000005</v>
      </c>
      <c r="K89" s="317">
        <f t="shared" si="51"/>
        <v>67.492000000000004</v>
      </c>
      <c r="L89" s="317">
        <f t="shared" si="51"/>
        <v>61.923999999999999</v>
      </c>
      <c r="M89" s="317">
        <f t="shared" si="51"/>
        <v>65.241</v>
      </c>
      <c r="N89" s="317">
        <f t="shared" si="51"/>
        <v>63.415999999999997</v>
      </c>
      <c r="O89" s="317">
        <f t="shared" si="51"/>
        <v>55.881</v>
      </c>
      <c r="P89" s="317">
        <f t="shared" ref="P89:T89" si="52">P72+P85/1000</f>
        <v>56.480999999999995</v>
      </c>
      <c r="Q89" s="317">
        <f t="shared" si="52"/>
        <v>49.997999999999998</v>
      </c>
      <c r="R89" s="317">
        <f t="shared" si="52"/>
        <v>40.821400000000004</v>
      </c>
      <c r="S89" s="317">
        <f t="shared" si="52"/>
        <v>42.283000000000001</v>
      </c>
      <c r="T89" s="317">
        <f t="shared" si="52"/>
        <v>41.542000000000002</v>
      </c>
      <c r="U89" s="304" t="s">
        <v>366</v>
      </c>
      <c r="V89" s="304" t="s">
        <v>366</v>
      </c>
      <c r="W89" s="304" t="s">
        <v>366</v>
      </c>
      <c r="X89" s="304" t="s">
        <v>366</v>
      </c>
      <c r="Y89" s="304" t="s">
        <v>366</v>
      </c>
      <c r="Z89" s="304" t="s">
        <v>366</v>
      </c>
      <c r="AA89" s="304" t="s">
        <v>366</v>
      </c>
      <c r="AB89" s="304" t="s">
        <v>366</v>
      </c>
    </row>
    <row r="90" spans="1:28">
      <c r="A90" s="300" t="s">
        <v>244</v>
      </c>
      <c r="B90" s="300" t="s">
        <v>224</v>
      </c>
      <c r="D90" s="300" t="s">
        <v>7</v>
      </c>
      <c r="E90" s="317">
        <f t="shared" ref="E90:O90" si="53">E82+E87/1000</f>
        <v>12.603000000000002</v>
      </c>
      <c r="F90" s="317">
        <f t="shared" si="53"/>
        <v>17.042000000000002</v>
      </c>
      <c r="G90" s="317">
        <f t="shared" si="53"/>
        <v>22.527000000000001</v>
      </c>
      <c r="H90" s="317">
        <f t="shared" si="53"/>
        <v>16.477</v>
      </c>
      <c r="I90" s="317">
        <f t="shared" si="53"/>
        <v>14.120999999999999</v>
      </c>
      <c r="J90" s="317">
        <f t="shared" si="53"/>
        <v>20.344999999999999</v>
      </c>
      <c r="K90" s="317">
        <f t="shared" si="53"/>
        <v>22.884</v>
      </c>
      <c r="L90" s="317">
        <f t="shared" si="53"/>
        <v>23.538999999999998</v>
      </c>
      <c r="M90" s="317">
        <f t="shared" si="53"/>
        <v>20.112000000000002</v>
      </c>
      <c r="N90" s="317">
        <f t="shared" si="53"/>
        <v>21.166</v>
      </c>
      <c r="O90" s="317">
        <f t="shared" si="53"/>
        <v>18.402000000000001</v>
      </c>
      <c r="P90" s="317">
        <f t="shared" ref="P90:T90" si="54">P82+P87/1000</f>
        <v>18.669</v>
      </c>
      <c r="Q90" s="317">
        <f t="shared" si="54"/>
        <v>19.155999999999999</v>
      </c>
      <c r="R90" s="317">
        <f t="shared" si="54"/>
        <v>18.318900000000003</v>
      </c>
      <c r="S90" s="317">
        <f t="shared" si="54"/>
        <v>21.301000000000002</v>
      </c>
      <c r="T90" s="317">
        <f t="shared" si="54"/>
        <v>21.853999999999999</v>
      </c>
      <c r="U90" s="304" t="s">
        <v>366</v>
      </c>
      <c r="V90" s="304" t="s">
        <v>366</v>
      </c>
      <c r="W90" s="304" t="s">
        <v>366</v>
      </c>
      <c r="X90" s="304" t="s">
        <v>366</v>
      </c>
      <c r="Y90" s="304" t="s">
        <v>366</v>
      </c>
      <c r="Z90" s="304" t="s">
        <v>366</v>
      </c>
      <c r="AA90" s="304" t="s">
        <v>366</v>
      </c>
      <c r="AB90" s="304" t="s">
        <v>366</v>
      </c>
    </row>
    <row r="91" spans="1:28" ht="6" customHeight="1"/>
    <row r="92" spans="1:28">
      <c r="B92" s="300" t="s">
        <v>225</v>
      </c>
    </row>
    <row r="93" spans="1:28">
      <c r="C93" s="300" t="s">
        <v>226</v>
      </c>
      <c r="D93" s="300" t="s">
        <v>7</v>
      </c>
      <c r="E93" s="169">
        <f t="shared" ref="E93:P93" si="55">E72+E82</f>
        <v>38.989999999999995</v>
      </c>
      <c r="F93" s="169">
        <f t="shared" si="55"/>
        <v>27.869999999999997</v>
      </c>
      <c r="G93" s="169">
        <f t="shared" si="55"/>
        <v>24.610000000000007</v>
      </c>
      <c r="H93" s="169">
        <f t="shared" si="55"/>
        <v>22.599999999999998</v>
      </c>
      <c r="I93" s="169">
        <f t="shared" si="55"/>
        <v>22.17</v>
      </c>
      <c r="J93" s="169">
        <f t="shared" si="55"/>
        <v>24.04</v>
      </c>
      <c r="K93" s="169">
        <f t="shared" si="55"/>
        <v>28.349999999999998</v>
      </c>
      <c r="L93" s="169">
        <f t="shared" si="55"/>
        <v>23.56</v>
      </c>
      <c r="M93" s="169">
        <f t="shared" si="55"/>
        <v>25.160000000000004</v>
      </c>
      <c r="N93" s="169">
        <f t="shared" si="55"/>
        <v>26.06</v>
      </c>
      <c r="O93" s="169">
        <f t="shared" si="55"/>
        <v>22.43</v>
      </c>
      <c r="P93" s="169">
        <f t="shared" si="55"/>
        <v>22.09</v>
      </c>
      <c r="Q93" s="169">
        <f>Q72+Q82</f>
        <v>21.580000000000002</v>
      </c>
      <c r="R93" s="169">
        <f>R72+R82</f>
        <v>10.8263</v>
      </c>
      <c r="S93" s="169">
        <f>S72+S82</f>
        <v>15.500000000000004</v>
      </c>
      <c r="T93" s="169">
        <f>T72+T82</f>
        <v>16</v>
      </c>
      <c r="U93" s="304" t="s">
        <v>366</v>
      </c>
      <c r="V93" s="304" t="s">
        <v>366</v>
      </c>
      <c r="W93" s="304" t="s">
        <v>366</v>
      </c>
      <c r="X93" s="304" t="s">
        <v>366</v>
      </c>
      <c r="Y93" s="304" t="s">
        <v>366</v>
      </c>
      <c r="Z93" s="304" t="s">
        <v>366</v>
      </c>
      <c r="AA93" s="304" t="s">
        <v>366</v>
      </c>
      <c r="AB93" s="304" t="s">
        <v>366</v>
      </c>
    </row>
    <row r="94" spans="1:28">
      <c r="C94" s="300" t="s">
        <v>227</v>
      </c>
      <c r="D94" s="300" t="s">
        <v>7</v>
      </c>
      <c r="E94" s="317">
        <f t="shared" ref="E94:P94" si="56">(E85+E87)/1000</f>
        <v>73.844999999999999</v>
      </c>
      <c r="F94" s="317">
        <f t="shared" si="56"/>
        <v>84.016000000000005</v>
      </c>
      <c r="G94" s="317">
        <f t="shared" si="56"/>
        <v>84.47</v>
      </c>
      <c r="H94" s="317">
        <f t="shared" si="56"/>
        <v>79.209999999999994</v>
      </c>
      <c r="I94" s="317">
        <f t="shared" si="56"/>
        <v>68.403999999999996</v>
      </c>
      <c r="J94" s="317">
        <f t="shared" si="56"/>
        <v>69.448999999999998</v>
      </c>
      <c r="K94" s="317">
        <f t="shared" si="56"/>
        <v>62.026000000000003</v>
      </c>
      <c r="L94" s="317">
        <f t="shared" si="56"/>
        <v>61.902999999999999</v>
      </c>
      <c r="M94" s="317">
        <f t="shared" si="56"/>
        <v>60.192999999999998</v>
      </c>
      <c r="N94" s="317">
        <f t="shared" si="56"/>
        <v>58.521999999999998</v>
      </c>
      <c r="O94" s="317">
        <f t="shared" si="56"/>
        <v>51.853000000000002</v>
      </c>
      <c r="P94" s="317">
        <f t="shared" si="56"/>
        <v>53.06</v>
      </c>
      <c r="Q94" s="317">
        <f t="shared" ref="Q94:W94" si="57">(Q85+Q87)/1000</f>
        <v>47.573999999999998</v>
      </c>
      <c r="R94" s="317">
        <f t="shared" si="57"/>
        <v>48.314</v>
      </c>
      <c r="S94" s="317">
        <f t="shared" si="57"/>
        <v>48.084000000000003</v>
      </c>
      <c r="T94" s="317">
        <f t="shared" si="57"/>
        <v>47.396000000000001</v>
      </c>
      <c r="U94" s="317">
        <f t="shared" si="57"/>
        <v>43.74</v>
      </c>
      <c r="V94" s="317">
        <f t="shared" si="57"/>
        <v>42.46</v>
      </c>
      <c r="W94" s="317">
        <f t="shared" si="57"/>
        <v>41.534999999999997</v>
      </c>
      <c r="X94" s="317">
        <f t="shared" ref="X94:Y94" si="58">(X85+X87)/1000</f>
        <v>44.791731182549704</v>
      </c>
      <c r="Y94" s="317">
        <f t="shared" si="58"/>
        <v>45.366810000000001</v>
      </c>
      <c r="Z94" s="317">
        <f t="shared" ref="Z94:AB94" si="59">(Z85+Z87)/1000</f>
        <v>38.898520000000005</v>
      </c>
      <c r="AA94" s="317">
        <f t="shared" si="59"/>
        <v>36.819749999999999</v>
      </c>
      <c r="AB94" s="317">
        <f t="shared" si="59"/>
        <v>37.328420000000001</v>
      </c>
    </row>
    <row r="95" spans="1:28" ht="5.25" customHeight="1"/>
    <row r="96" spans="1:28" ht="118.5" customHeight="1"/>
  </sheetData>
  <phoneticPr fontId="6" type="noConversion"/>
  <pageMargins left="0.37" right="0.32" top="1" bottom="1" header="0.5" footer="0.5"/>
  <pageSetup paperSize="9" scale="4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7"/>
  <sheetViews>
    <sheetView zoomScaleNormal="100" workbookViewId="0">
      <selection activeCell="AC40" sqref="AC40"/>
    </sheetView>
  </sheetViews>
  <sheetFormatPr defaultColWidth="9.1796875" defaultRowHeight="12.5"/>
  <cols>
    <col min="1" max="1" width="16.1796875" style="379" customWidth="1"/>
    <col min="2" max="2" width="61" style="379" customWidth="1"/>
    <col min="3" max="16384" width="9.1796875" style="379"/>
  </cols>
  <sheetData>
    <row r="1" spans="1:2" ht="19">
      <c r="A1" s="416" t="s">
        <v>357</v>
      </c>
      <c r="B1" s="417"/>
    </row>
    <row r="2" spans="1:2" ht="15.5">
      <c r="A2" s="418" t="s">
        <v>358</v>
      </c>
      <c r="B2" s="417"/>
    </row>
    <row r="3" spans="1:2" ht="15.5">
      <c r="A3" s="419" t="s">
        <v>359</v>
      </c>
      <c r="B3" s="420" t="s">
        <v>360</v>
      </c>
    </row>
    <row r="4" spans="1:2" ht="54" customHeight="1">
      <c r="A4" s="211" t="s">
        <v>361</v>
      </c>
      <c r="B4" s="212" t="s">
        <v>28</v>
      </c>
    </row>
    <row r="5" spans="1:2" ht="36" customHeight="1">
      <c r="A5" s="211" t="s">
        <v>362</v>
      </c>
      <c r="B5" s="212" t="s">
        <v>29</v>
      </c>
    </row>
    <row r="6" spans="1:2" ht="105" customHeight="1">
      <c r="A6" s="211" t="s">
        <v>363</v>
      </c>
      <c r="B6" s="212" t="s">
        <v>660</v>
      </c>
    </row>
    <row r="7" spans="1:2" ht="108.5">
      <c r="A7" s="211" t="s">
        <v>367</v>
      </c>
      <c r="B7" s="421" t="s">
        <v>664</v>
      </c>
    </row>
    <row r="8" spans="1:2" ht="33" customHeight="1">
      <c r="A8" s="211" t="s">
        <v>368</v>
      </c>
      <c r="B8" s="212" t="s">
        <v>256</v>
      </c>
    </row>
    <row r="9" spans="1:2" ht="90" customHeight="1">
      <c r="A9" s="211" t="s">
        <v>369</v>
      </c>
      <c r="B9" s="212" t="s">
        <v>404</v>
      </c>
    </row>
    <row r="10" spans="1:2" ht="84">
      <c r="A10" s="211" t="s">
        <v>370</v>
      </c>
      <c r="B10" s="212" t="s">
        <v>405</v>
      </c>
    </row>
    <row r="11" spans="1:2" ht="84">
      <c r="A11" s="211" t="s">
        <v>371</v>
      </c>
      <c r="B11" s="212" t="s">
        <v>406</v>
      </c>
    </row>
    <row r="12" spans="1:2" ht="14">
      <c r="A12" s="211" t="s">
        <v>372</v>
      </c>
      <c r="B12" s="212"/>
    </row>
    <row r="13" spans="1:2" ht="42">
      <c r="A13" s="211" t="s">
        <v>373</v>
      </c>
      <c r="B13" s="212" t="s">
        <v>418</v>
      </c>
    </row>
    <row r="14" spans="1:2" ht="28">
      <c r="A14" s="211" t="s">
        <v>374</v>
      </c>
      <c r="B14" s="212" t="s">
        <v>419</v>
      </c>
    </row>
    <row r="15" spans="1:2" ht="42">
      <c r="A15" s="211" t="s">
        <v>375</v>
      </c>
      <c r="B15" s="212" t="s">
        <v>657</v>
      </c>
    </row>
    <row r="16" spans="1:2" ht="28">
      <c r="A16" s="211" t="s">
        <v>376</v>
      </c>
      <c r="B16" s="212" t="s">
        <v>419</v>
      </c>
    </row>
    <row r="17" spans="1:25" ht="56.25" customHeight="1">
      <c r="A17" s="211" t="s">
        <v>377</v>
      </c>
      <c r="B17" s="212" t="s">
        <v>420</v>
      </c>
    </row>
    <row r="18" spans="1:25" ht="28">
      <c r="A18" s="211" t="s">
        <v>378</v>
      </c>
      <c r="B18" s="212" t="s">
        <v>351</v>
      </c>
    </row>
    <row r="19" spans="1:25" ht="28">
      <c r="A19" s="211" t="s">
        <v>379</v>
      </c>
      <c r="B19" s="212" t="s">
        <v>350</v>
      </c>
    </row>
    <row r="20" spans="1:25" ht="28.5">
      <c r="A20" s="211" t="s">
        <v>424</v>
      </c>
      <c r="B20" s="212" t="s">
        <v>475</v>
      </c>
      <c r="C20" s="212"/>
      <c r="D20" s="212"/>
      <c r="E20" s="212"/>
      <c r="F20" s="15"/>
      <c r="G20" s="15"/>
      <c r="H20" s="15"/>
      <c r="I20" s="15"/>
      <c r="J20" s="15"/>
      <c r="K20" s="15"/>
      <c r="L20" s="15"/>
      <c r="M20" s="15"/>
      <c r="N20" s="15"/>
      <c r="O20" s="15"/>
      <c r="P20" s="15"/>
      <c r="Q20" s="15"/>
      <c r="R20" s="15"/>
      <c r="S20" s="15"/>
      <c r="T20" s="125"/>
      <c r="U20" s="388"/>
      <c r="V20" s="388"/>
      <c r="W20" s="388"/>
      <c r="X20" s="388"/>
      <c r="Y20" s="388"/>
    </row>
    <row r="21" spans="1:25" ht="19.5" customHeight="1">
      <c r="A21" s="211" t="s">
        <v>425</v>
      </c>
      <c r="B21" s="212" t="s">
        <v>476</v>
      </c>
      <c r="C21" s="212"/>
      <c r="D21" s="212"/>
      <c r="E21" s="212"/>
      <c r="F21" s="15"/>
      <c r="G21" s="15"/>
      <c r="H21" s="15"/>
      <c r="I21" s="15"/>
      <c r="J21" s="15"/>
      <c r="K21" s="15"/>
      <c r="L21" s="15"/>
      <c r="M21" s="15"/>
      <c r="N21" s="15"/>
      <c r="O21" s="15"/>
      <c r="P21" s="15"/>
      <c r="Q21" s="15"/>
      <c r="R21" s="15"/>
      <c r="S21" s="388"/>
      <c r="T21" s="125"/>
      <c r="U21" s="388"/>
      <c r="V21" s="388"/>
      <c r="W21" s="388"/>
      <c r="X21" s="388"/>
      <c r="Y21" s="388"/>
    </row>
    <row r="22" spans="1:25" ht="28.5">
      <c r="A22" s="211" t="s">
        <v>426</v>
      </c>
      <c r="B22" s="212" t="s">
        <v>477</v>
      </c>
      <c r="C22" s="212"/>
      <c r="D22" s="212"/>
      <c r="E22" s="212"/>
      <c r="F22" s="15"/>
      <c r="G22" s="15"/>
      <c r="H22" s="15"/>
      <c r="I22" s="15"/>
      <c r="J22" s="15"/>
      <c r="K22" s="15"/>
      <c r="L22" s="15"/>
      <c r="M22" s="15"/>
      <c r="N22" s="15"/>
      <c r="O22" s="15"/>
      <c r="P22" s="15"/>
      <c r="Q22" s="15"/>
      <c r="R22" s="15"/>
      <c r="S22" s="388"/>
      <c r="T22" s="125"/>
      <c r="U22" s="15"/>
      <c r="V22" s="388"/>
      <c r="W22" s="15"/>
      <c r="X22" s="388"/>
      <c r="Y22" s="388"/>
    </row>
    <row r="23" spans="1:25" ht="15.5">
      <c r="A23" s="211" t="s">
        <v>427</v>
      </c>
      <c r="B23" s="212" t="s">
        <v>478</v>
      </c>
      <c r="C23" s="212"/>
      <c r="D23" s="212"/>
      <c r="E23" s="212"/>
      <c r="F23" s="388"/>
      <c r="G23" s="388"/>
      <c r="H23" s="388"/>
      <c r="I23" s="388"/>
      <c r="J23" s="388"/>
      <c r="K23" s="388"/>
      <c r="L23" s="388"/>
      <c r="M23" s="388"/>
      <c r="N23" s="388"/>
      <c r="O23" s="388"/>
      <c r="P23" s="388"/>
      <c r="Q23" s="388"/>
      <c r="R23" s="388"/>
      <c r="S23" s="388"/>
      <c r="T23" s="389"/>
      <c r="U23" s="388"/>
      <c r="V23" s="388"/>
      <c r="W23" s="388"/>
      <c r="X23" s="388"/>
      <c r="Y23" s="388"/>
    </row>
    <row r="24" spans="1:25" ht="28.5">
      <c r="A24" s="211" t="s">
        <v>428</v>
      </c>
      <c r="B24" s="212" t="s">
        <v>479</v>
      </c>
      <c r="C24" s="212"/>
      <c r="D24" s="212"/>
      <c r="E24" s="212"/>
      <c r="F24" s="388"/>
      <c r="G24" s="388"/>
      <c r="H24" s="388"/>
      <c r="I24" s="388"/>
      <c r="J24" s="388"/>
      <c r="K24" s="388"/>
      <c r="L24" s="388"/>
      <c r="M24" s="388"/>
      <c r="N24" s="388"/>
      <c r="O24" s="388"/>
      <c r="P24" s="388"/>
      <c r="Q24" s="388"/>
      <c r="R24" s="388"/>
      <c r="S24" s="388"/>
      <c r="T24" s="389"/>
      <c r="U24" s="388"/>
      <c r="V24" s="388"/>
      <c r="W24" s="388"/>
      <c r="X24" s="388"/>
      <c r="Y24" s="388"/>
    </row>
    <row r="25" spans="1:25" ht="42.5">
      <c r="A25" s="211" t="s">
        <v>429</v>
      </c>
      <c r="B25" s="212" t="s">
        <v>480</v>
      </c>
      <c r="C25" s="212"/>
      <c r="D25" s="212"/>
      <c r="E25" s="212"/>
      <c r="F25" s="388"/>
      <c r="G25" s="388"/>
      <c r="H25" s="388"/>
      <c r="I25" s="388"/>
      <c r="J25" s="388"/>
      <c r="K25" s="388"/>
      <c r="L25" s="388"/>
      <c r="M25" s="388"/>
      <c r="N25" s="388"/>
      <c r="O25" s="388"/>
      <c r="P25" s="388"/>
      <c r="Q25" s="388"/>
      <c r="R25" s="388"/>
      <c r="S25" s="388"/>
      <c r="T25" s="389"/>
      <c r="U25" s="388"/>
      <c r="V25" s="388"/>
      <c r="W25" s="388"/>
      <c r="X25" s="388"/>
      <c r="Y25" s="388"/>
    </row>
    <row r="26" spans="1:25" ht="28.5">
      <c r="A26" s="211" t="s">
        <v>430</v>
      </c>
      <c r="B26" s="212" t="s">
        <v>481</v>
      </c>
      <c r="C26" s="212"/>
      <c r="D26" s="212"/>
      <c r="E26" s="212"/>
      <c r="F26" s="388"/>
      <c r="G26" s="388"/>
      <c r="H26" s="388"/>
      <c r="I26" s="388"/>
      <c r="J26" s="388"/>
      <c r="K26" s="388"/>
      <c r="L26" s="388"/>
      <c r="M26" s="388"/>
      <c r="N26" s="388"/>
      <c r="O26" s="388"/>
      <c r="P26" s="388"/>
      <c r="Q26" s="388"/>
      <c r="R26" s="388"/>
      <c r="S26" s="388"/>
      <c r="T26" s="389"/>
      <c r="U26" s="388"/>
      <c r="V26" s="388"/>
      <c r="W26" s="388"/>
      <c r="X26" s="388"/>
      <c r="Y26" s="388"/>
    </row>
    <row r="27" spans="1:25" ht="28.5">
      <c r="A27" s="211" t="s">
        <v>431</v>
      </c>
      <c r="B27" s="212" t="s">
        <v>482</v>
      </c>
      <c r="C27" s="212"/>
      <c r="D27" s="212"/>
      <c r="E27" s="212"/>
      <c r="F27" s="388"/>
      <c r="G27" s="388"/>
      <c r="H27" s="388"/>
      <c r="I27" s="388"/>
      <c r="J27" s="388"/>
      <c r="K27" s="388"/>
      <c r="L27" s="388"/>
      <c r="M27" s="388"/>
      <c r="N27" s="388"/>
      <c r="O27" s="388"/>
      <c r="P27" s="388"/>
      <c r="Q27" s="388"/>
      <c r="R27" s="388"/>
      <c r="S27" s="388"/>
      <c r="T27" s="389"/>
      <c r="U27" s="388"/>
      <c r="V27" s="388"/>
      <c r="W27" s="388"/>
      <c r="X27" s="388"/>
      <c r="Y27" s="388"/>
    </row>
    <row r="28" spans="1:25" ht="42.5">
      <c r="A28" s="211" t="s">
        <v>432</v>
      </c>
      <c r="B28" s="212" t="s">
        <v>483</v>
      </c>
      <c r="C28" s="212"/>
      <c r="D28" s="212"/>
      <c r="E28" s="212"/>
      <c r="F28" s="388"/>
      <c r="G28" s="388"/>
      <c r="H28" s="388"/>
      <c r="I28" s="388"/>
      <c r="J28" s="388"/>
      <c r="K28" s="388"/>
      <c r="L28" s="388"/>
      <c r="M28" s="388"/>
      <c r="N28" s="388"/>
      <c r="O28" s="388"/>
      <c r="P28" s="388"/>
      <c r="Q28" s="388"/>
      <c r="R28" s="388"/>
      <c r="S28" s="388"/>
      <c r="T28" s="389"/>
      <c r="U28" s="388"/>
      <c r="V28" s="388"/>
      <c r="W28" s="388"/>
      <c r="X28" s="388"/>
      <c r="Y28" s="388"/>
    </row>
    <row r="29" spans="1:25" ht="28">
      <c r="A29" s="211" t="s">
        <v>446</v>
      </c>
      <c r="B29" s="212" t="s">
        <v>155</v>
      </c>
      <c r="C29" s="212"/>
      <c r="D29" s="212"/>
      <c r="E29" s="212"/>
      <c r="F29" s="12"/>
      <c r="G29" s="12"/>
    </row>
    <row r="30" spans="1:25" ht="14">
      <c r="A30" s="211" t="s">
        <v>447</v>
      </c>
      <c r="B30" s="212" t="s">
        <v>92</v>
      </c>
      <c r="C30" s="212"/>
      <c r="D30" s="212"/>
      <c r="E30" s="212"/>
      <c r="F30" s="12"/>
      <c r="G30" s="12"/>
    </row>
    <row r="31" spans="1:25" ht="29.25" customHeight="1">
      <c r="A31" s="211" t="s">
        <v>448</v>
      </c>
      <c r="B31" s="212" t="s">
        <v>255</v>
      </c>
      <c r="C31" s="212"/>
      <c r="D31" s="212"/>
      <c r="E31" s="212"/>
      <c r="F31" s="12"/>
      <c r="G31" s="12"/>
    </row>
    <row r="32" spans="1:25" ht="56">
      <c r="A32" s="211" t="s">
        <v>449</v>
      </c>
      <c r="B32" s="212" t="s">
        <v>455</v>
      </c>
      <c r="C32" s="212"/>
      <c r="D32" s="212"/>
      <c r="E32" s="212"/>
      <c r="F32" s="12"/>
      <c r="G32" s="12"/>
    </row>
    <row r="33" spans="1:7" ht="70">
      <c r="A33" s="211" t="s">
        <v>450</v>
      </c>
      <c r="B33" s="212" t="s">
        <v>456</v>
      </c>
      <c r="C33" s="212"/>
      <c r="D33" s="212"/>
      <c r="E33" s="212"/>
      <c r="F33" s="12"/>
      <c r="G33" s="12"/>
    </row>
    <row r="34" spans="1:7" ht="28">
      <c r="A34" s="211" t="s">
        <v>451</v>
      </c>
      <c r="B34" s="212" t="s">
        <v>343</v>
      </c>
      <c r="C34" s="212"/>
      <c r="D34" s="212"/>
      <c r="E34" s="212"/>
      <c r="F34" s="12"/>
      <c r="G34" s="12"/>
    </row>
    <row r="35" spans="1:7" ht="28">
      <c r="A35" s="211" t="s">
        <v>452</v>
      </c>
      <c r="B35" s="212" t="s">
        <v>93</v>
      </c>
      <c r="C35" s="212"/>
      <c r="D35" s="212"/>
      <c r="E35" s="212"/>
      <c r="F35" s="12"/>
      <c r="G35" s="12"/>
    </row>
    <row r="36" spans="1:7" ht="28">
      <c r="A36" s="211" t="s">
        <v>453</v>
      </c>
      <c r="B36" s="212" t="s">
        <v>344</v>
      </c>
      <c r="C36" s="212"/>
      <c r="D36" s="212"/>
      <c r="E36" s="212"/>
      <c r="F36" s="12"/>
      <c r="G36" s="12"/>
    </row>
    <row r="37" spans="1:7" ht="14">
      <c r="A37" s="211" t="s">
        <v>495</v>
      </c>
      <c r="B37" s="212" t="s">
        <v>278</v>
      </c>
    </row>
    <row r="38" spans="1:7" ht="28">
      <c r="A38" s="211" t="s">
        <v>496</v>
      </c>
      <c r="B38" s="212" t="s">
        <v>661</v>
      </c>
    </row>
    <row r="39" spans="1:7" ht="84">
      <c r="A39" s="211" t="s">
        <v>454</v>
      </c>
      <c r="B39" s="212" t="s">
        <v>643</v>
      </c>
    </row>
    <row r="40" spans="1:7" ht="14">
      <c r="A40" s="211" t="s">
        <v>484</v>
      </c>
      <c r="B40" s="212" t="s">
        <v>29</v>
      </c>
    </row>
    <row r="41" spans="1:7" ht="30.75" customHeight="1">
      <c r="A41" s="211" t="s">
        <v>485</v>
      </c>
      <c r="B41" s="212" t="s">
        <v>102</v>
      </c>
    </row>
    <row r="42" spans="1:7" ht="28">
      <c r="A42" s="211" t="s">
        <v>486</v>
      </c>
      <c r="B42" s="212" t="s">
        <v>103</v>
      </c>
    </row>
    <row r="43" spans="1:7" ht="28">
      <c r="A43" s="211" t="s">
        <v>487</v>
      </c>
      <c r="B43" s="212" t="s">
        <v>256</v>
      </c>
    </row>
    <row r="44" spans="1:7" ht="56">
      <c r="A44" s="211" t="s">
        <v>488</v>
      </c>
      <c r="B44" s="212" t="s">
        <v>494</v>
      </c>
    </row>
    <row r="45" spans="1:7" ht="28">
      <c r="A45" s="211" t="s">
        <v>489</v>
      </c>
      <c r="B45" s="212" t="s">
        <v>511</v>
      </c>
    </row>
    <row r="46" spans="1:7" ht="42">
      <c r="A46" s="211" t="s">
        <v>490</v>
      </c>
      <c r="B46" s="212" t="s">
        <v>345</v>
      </c>
    </row>
    <row r="47" spans="1:7" ht="28">
      <c r="A47" s="211" t="s">
        <v>491</v>
      </c>
      <c r="B47" s="212" t="s">
        <v>288</v>
      </c>
    </row>
    <row r="48" spans="1:7" ht="42">
      <c r="A48" s="211" t="s">
        <v>492</v>
      </c>
      <c r="B48" s="212" t="s">
        <v>657</v>
      </c>
    </row>
    <row r="49" spans="1:3" ht="28">
      <c r="A49" s="211" t="s">
        <v>493</v>
      </c>
      <c r="B49" s="212" t="s">
        <v>351</v>
      </c>
    </row>
    <row r="50" spans="1:3" ht="42">
      <c r="A50" s="211" t="s">
        <v>536</v>
      </c>
      <c r="B50" s="212" t="s">
        <v>531</v>
      </c>
    </row>
    <row r="51" spans="1:3" ht="112">
      <c r="A51" s="211" t="s">
        <v>537</v>
      </c>
      <c r="B51" s="212" t="s">
        <v>532</v>
      </c>
    </row>
    <row r="52" spans="1:3" ht="70">
      <c r="A52" s="211" t="s">
        <v>538</v>
      </c>
      <c r="B52" s="212" t="s">
        <v>533</v>
      </c>
    </row>
    <row r="53" spans="1:3" ht="84">
      <c r="A53" s="211" t="s">
        <v>539</v>
      </c>
      <c r="B53" s="212" t="s">
        <v>534</v>
      </c>
    </row>
    <row r="54" spans="1:3" ht="42">
      <c r="A54" s="211" t="s">
        <v>540</v>
      </c>
      <c r="B54" s="212" t="s">
        <v>535</v>
      </c>
    </row>
    <row r="55" spans="1:3" ht="42">
      <c r="A55" s="211" t="s">
        <v>552</v>
      </c>
      <c r="B55" s="212" t="s">
        <v>642</v>
      </c>
    </row>
    <row r="56" spans="1:3" ht="126">
      <c r="A56" s="211" t="s">
        <v>554</v>
      </c>
      <c r="B56" s="212" t="s">
        <v>618</v>
      </c>
    </row>
    <row r="57" spans="1:3" ht="56">
      <c r="A57" s="211" t="s">
        <v>555</v>
      </c>
      <c r="B57" s="212" t="s">
        <v>619</v>
      </c>
    </row>
    <row r="58" spans="1:3" ht="28">
      <c r="A58" s="211" t="s">
        <v>556</v>
      </c>
      <c r="B58" s="212" t="s">
        <v>256</v>
      </c>
    </row>
    <row r="59" spans="1:3" ht="28">
      <c r="A59" s="211" t="s">
        <v>557</v>
      </c>
      <c r="B59" s="212" t="s">
        <v>620</v>
      </c>
    </row>
    <row r="60" spans="1:3" ht="28">
      <c r="A60" s="211" t="s">
        <v>558</v>
      </c>
      <c r="B60" s="212" t="s">
        <v>621</v>
      </c>
    </row>
    <row r="61" spans="1:3" ht="28">
      <c r="A61" s="211" t="s">
        <v>559</v>
      </c>
      <c r="B61" s="212" t="s">
        <v>622</v>
      </c>
    </row>
    <row r="62" spans="1:3" ht="28">
      <c r="A62" s="211" t="s">
        <v>560</v>
      </c>
      <c r="B62" s="212" t="s">
        <v>623</v>
      </c>
    </row>
    <row r="63" spans="1:3" ht="28">
      <c r="A63" s="211" t="s">
        <v>561</v>
      </c>
      <c r="B63" s="212" t="s">
        <v>351</v>
      </c>
    </row>
    <row r="64" spans="1:3" ht="84">
      <c r="A64" s="211" t="s">
        <v>578</v>
      </c>
      <c r="B64" s="212" t="s">
        <v>624</v>
      </c>
      <c r="C64" s="12"/>
    </row>
    <row r="65" spans="1:3" ht="42">
      <c r="A65" s="211" t="s">
        <v>579</v>
      </c>
      <c r="B65" s="212" t="s">
        <v>625</v>
      </c>
      <c r="C65" s="12"/>
    </row>
    <row r="66" spans="1:3" ht="14">
      <c r="A66" s="211" t="s">
        <v>580</v>
      </c>
      <c r="B66" s="212" t="s">
        <v>626</v>
      </c>
      <c r="C66" s="12"/>
    </row>
    <row r="67" spans="1:3" ht="28">
      <c r="A67" s="211" t="s">
        <v>581</v>
      </c>
      <c r="B67" s="212" t="s">
        <v>620</v>
      </c>
      <c r="C67" s="12"/>
    </row>
    <row r="68" spans="1:3" ht="28">
      <c r="A68" s="211" t="s">
        <v>582</v>
      </c>
      <c r="B68" s="212" t="s">
        <v>621</v>
      </c>
      <c r="C68" s="12"/>
    </row>
    <row r="69" spans="1:3" ht="14">
      <c r="A69" s="211" t="s">
        <v>583</v>
      </c>
      <c r="B69" s="212" t="s">
        <v>627</v>
      </c>
      <c r="C69" s="12"/>
    </row>
    <row r="70" spans="1:3" ht="28">
      <c r="A70" s="211" t="s">
        <v>584</v>
      </c>
      <c r="B70" s="212" t="s">
        <v>628</v>
      </c>
      <c r="C70" s="12"/>
    </row>
    <row r="71" spans="1:3" ht="28">
      <c r="A71" s="211" t="s">
        <v>585</v>
      </c>
      <c r="B71" s="212" t="s">
        <v>623</v>
      </c>
      <c r="C71" s="117"/>
    </row>
    <row r="72" spans="1:3" ht="42.5">
      <c r="A72" s="211" t="s">
        <v>586</v>
      </c>
      <c r="B72" s="212" t="s">
        <v>629</v>
      </c>
      <c r="C72" s="300"/>
    </row>
    <row r="73" spans="1:3" ht="84.5">
      <c r="A73" s="211" t="s">
        <v>587</v>
      </c>
      <c r="B73" s="212" t="s">
        <v>644</v>
      </c>
      <c r="C73" s="300"/>
    </row>
    <row r="74" spans="1:3" ht="46.5" customHeight="1">
      <c r="A74" s="211" t="s">
        <v>588</v>
      </c>
      <c r="B74" s="212" t="s">
        <v>630</v>
      </c>
    </row>
    <row r="75" spans="1:3" ht="70">
      <c r="A75" s="211" t="s">
        <v>589</v>
      </c>
      <c r="B75" s="212" t="s">
        <v>631</v>
      </c>
    </row>
    <row r="76" spans="1:3" ht="56">
      <c r="A76" s="211" t="s">
        <v>590</v>
      </c>
      <c r="B76" s="212" t="s">
        <v>632</v>
      </c>
    </row>
    <row r="77" spans="1:3" ht="42">
      <c r="A77" s="211" t="s">
        <v>591</v>
      </c>
      <c r="B77" s="212" t="s">
        <v>633</v>
      </c>
    </row>
  </sheetData>
  <hyperlinks>
    <hyperlink ref="B19" r:id="rId1" xr:uid="{00000000-0004-0000-0200-000000000000}"/>
    <hyperlink ref="B7" r:id="rId2"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71769B01-2D8B-4F9E-A06E-66A103834401}"/>
  </hyperlinks>
  <pageMargins left="0.7" right="0.7" top="0.75" bottom="0.75" header="0.3" footer="0.3"/>
  <pageSetup paperSize="9" scale="22" orientation="portrait" horizontalDpi="90" verticalDpi="9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pageSetUpPr fitToPage="1"/>
  </sheetPr>
  <dimension ref="A1:AF66"/>
  <sheetViews>
    <sheetView zoomScale="70" zoomScaleNormal="70" workbookViewId="0">
      <pane xSplit="1" ySplit="5" topLeftCell="E6" activePane="bottomRight" state="frozen"/>
      <selection activeCell="AC40" sqref="AC40"/>
      <selection pane="topRight" activeCell="AC40" sqref="AC40"/>
      <selection pane="bottomLeft" activeCell="AC40" sqref="AC40"/>
      <selection pane="bottomRight" activeCell="AC40" sqref="AC40"/>
    </sheetView>
  </sheetViews>
  <sheetFormatPr defaultColWidth="12.54296875" defaultRowHeight="17.5"/>
  <cols>
    <col min="1" max="1" width="52.26953125" style="17" customWidth="1"/>
    <col min="2" max="2" width="9.81640625" style="130" customWidth="1"/>
    <col min="3" max="3" width="10.54296875" style="130" customWidth="1"/>
    <col min="4" max="6" width="10.453125" style="130" customWidth="1"/>
    <col min="7" max="7" width="11.1796875" style="17" customWidth="1"/>
    <col min="8" max="9" width="11" style="17" customWidth="1"/>
    <col min="10" max="11" width="11.1796875" style="17" customWidth="1"/>
    <col min="12" max="12" width="11.7265625" style="17" customWidth="1"/>
    <col min="13" max="13" width="11.26953125" style="17" customWidth="1"/>
    <col min="14" max="16" width="10.7265625" style="17" customWidth="1"/>
    <col min="17" max="17" width="10.81640625" style="17" customWidth="1"/>
    <col min="18" max="18" width="10.7265625" style="17" customWidth="1"/>
    <col min="19" max="19" width="10.81640625" style="17" customWidth="1"/>
    <col min="20" max="20" width="12.54296875" style="17" customWidth="1"/>
    <col min="21" max="21" width="15.1796875" style="17" customWidth="1"/>
    <col min="22" max="22" width="15.26953125" style="17" customWidth="1"/>
    <col min="23" max="16384" width="12.54296875" style="17"/>
  </cols>
  <sheetData>
    <row r="1" spans="1:32" ht="23">
      <c r="A1" s="21" t="s">
        <v>355</v>
      </c>
      <c r="K1" s="143"/>
    </row>
    <row r="2" spans="1:32" ht="23">
      <c r="A2" s="209" t="s">
        <v>364</v>
      </c>
      <c r="K2" s="143"/>
    </row>
    <row r="3" spans="1:32" ht="23">
      <c r="A3" s="210" t="s">
        <v>365</v>
      </c>
      <c r="K3" s="143"/>
    </row>
    <row r="4" spans="1:32" s="131" customFormat="1" ht="39.75" customHeight="1">
      <c r="A4" s="22" t="s">
        <v>356</v>
      </c>
      <c r="B4" s="187" t="s">
        <v>381</v>
      </c>
      <c r="C4" s="187" t="s">
        <v>382</v>
      </c>
      <c r="D4" s="187" t="s">
        <v>383</v>
      </c>
      <c r="E4" s="187" t="s">
        <v>384</v>
      </c>
      <c r="F4" s="187" t="s">
        <v>385</v>
      </c>
      <c r="G4" s="187" t="s">
        <v>386</v>
      </c>
      <c r="H4" s="187" t="s">
        <v>387</v>
      </c>
      <c r="I4" s="187" t="s">
        <v>388</v>
      </c>
      <c r="J4" s="187" t="s">
        <v>389</v>
      </c>
      <c r="K4" s="187" t="s">
        <v>390</v>
      </c>
      <c r="L4" s="187" t="s">
        <v>391</v>
      </c>
      <c r="M4" s="187" t="s">
        <v>392</v>
      </c>
      <c r="N4" s="187" t="s">
        <v>393</v>
      </c>
      <c r="O4" s="187" t="s">
        <v>394</v>
      </c>
      <c r="P4" s="187" t="s">
        <v>395</v>
      </c>
      <c r="Q4" s="187" t="s">
        <v>396</v>
      </c>
      <c r="R4" s="187" t="s">
        <v>397</v>
      </c>
      <c r="S4" s="187" t="s">
        <v>398</v>
      </c>
      <c r="T4" s="253" t="s">
        <v>553</v>
      </c>
      <c r="U4" s="253" t="s">
        <v>641</v>
      </c>
      <c r="V4" s="253" t="s">
        <v>672</v>
      </c>
    </row>
    <row r="5" spans="1:32" ht="30" customHeight="1">
      <c r="A5" s="21" t="s">
        <v>0</v>
      </c>
      <c r="B5" s="19"/>
      <c r="C5" s="19"/>
      <c r="D5" s="19"/>
      <c r="E5" s="19"/>
      <c r="F5" s="19"/>
      <c r="G5" s="19"/>
      <c r="H5" s="19"/>
      <c r="I5" s="19"/>
      <c r="J5" s="19"/>
      <c r="K5" s="19"/>
      <c r="L5" s="19"/>
      <c r="V5" s="19" t="s">
        <v>1</v>
      </c>
    </row>
    <row r="6" spans="1:32" ht="19.5" customHeight="1">
      <c r="A6" s="24" t="s">
        <v>380</v>
      </c>
      <c r="B6" s="135">
        <v>2058</v>
      </c>
      <c r="C6" s="135">
        <v>2103.89</v>
      </c>
      <c r="D6" s="135">
        <v>2158.3809999999999</v>
      </c>
      <c r="E6" s="135">
        <v>2231.2139999999999</v>
      </c>
      <c r="F6" s="135">
        <v>2258.652</v>
      </c>
      <c r="G6" s="135">
        <v>2313.3850000000002</v>
      </c>
      <c r="H6" s="135">
        <v>2347.38</v>
      </c>
      <c r="I6" s="135">
        <v>2361.8919999999998</v>
      </c>
      <c r="J6" s="135">
        <v>2364.2649999999999</v>
      </c>
      <c r="K6" s="135">
        <v>2369</v>
      </c>
      <c r="L6" s="135">
        <v>2395</v>
      </c>
      <c r="M6" s="135">
        <v>2436</v>
      </c>
      <c r="N6" s="135">
        <v>2495.6329999999998</v>
      </c>
      <c r="O6" s="135">
        <v>2537</v>
      </c>
      <c r="P6" s="135">
        <v>2594.3000000000002</v>
      </c>
      <c r="Q6" s="135">
        <v>2638.0410000000002</v>
      </c>
      <c r="R6" s="135">
        <v>2664.8739999999998</v>
      </c>
      <c r="S6" s="135">
        <v>2711.1959999999999</v>
      </c>
      <c r="T6" s="188">
        <v>2708.0859999999998</v>
      </c>
      <c r="U6" s="188">
        <v>2712.0569999999998</v>
      </c>
      <c r="V6" s="188">
        <v>2723.58</v>
      </c>
    </row>
    <row r="7" spans="1:32" ht="19.5" customHeight="1">
      <c r="A7" s="24" t="s">
        <v>399</v>
      </c>
      <c r="B7" s="135">
        <v>2330</v>
      </c>
      <c r="C7" s="135">
        <v>2382.9899999999998</v>
      </c>
      <c r="D7" s="135">
        <v>2448.1840000000002</v>
      </c>
      <c r="E7" s="135">
        <v>2531.3339999999998</v>
      </c>
      <c r="F7" s="135">
        <v>2564.2930000000001</v>
      </c>
      <c r="G7" s="135">
        <v>2626.9830000000002</v>
      </c>
      <c r="H7" s="135">
        <v>2665.1860000000001</v>
      </c>
      <c r="I7" s="135">
        <v>2683.8969999999995</v>
      </c>
      <c r="J7" s="135">
        <v>2684.6819999999998</v>
      </c>
      <c r="K7" s="135">
        <v>2691</v>
      </c>
      <c r="L7" s="135">
        <v>2717</v>
      </c>
      <c r="M7" s="135">
        <v>2759</v>
      </c>
      <c r="N7" s="135">
        <v>2821.3599999999992</v>
      </c>
      <c r="O7" s="135">
        <v>2862.7569999999996</v>
      </c>
      <c r="P7" s="135">
        <v>2918.8530000000005</v>
      </c>
      <c r="Q7" s="135">
        <v>2961.5989999999997</v>
      </c>
      <c r="R7" s="135">
        <v>2990.7150000000001</v>
      </c>
      <c r="S7" s="135">
        <v>3040.779</v>
      </c>
      <c r="T7" s="189">
        <v>3042.335</v>
      </c>
      <c r="U7" s="189">
        <v>3063.5540000000001</v>
      </c>
      <c r="V7" s="189">
        <v>3093.3270000000002</v>
      </c>
    </row>
    <row r="8" spans="1:32" ht="19.5" customHeight="1">
      <c r="A8" s="24" t="s">
        <v>2</v>
      </c>
      <c r="B8" s="135">
        <v>259.39999999999998</v>
      </c>
      <c r="C8" s="135">
        <v>262.39999999999998</v>
      </c>
      <c r="D8" s="135">
        <v>262.80900000000003</v>
      </c>
      <c r="E8" s="135">
        <v>251.02199999999999</v>
      </c>
      <c r="F8" s="135">
        <v>242.923</v>
      </c>
      <c r="G8" s="190">
        <v>250.916</v>
      </c>
      <c r="H8" s="190">
        <v>215</v>
      </c>
      <c r="I8" s="190">
        <v>216</v>
      </c>
      <c r="J8" s="190">
        <v>208.7</v>
      </c>
      <c r="K8" s="190">
        <v>202.3</v>
      </c>
      <c r="L8" s="190">
        <v>216.4</v>
      </c>
      <c r="M8" s="190">
        <v>241.4</v>
      </c>
      <c r="N8" s="190">
        <v>262.16399999999999</v>
      </c>
      <c r="O8" s="190">
        <v>267.57800000000003</v>
      </c>
      <c r="P8" s="190">
        <v>270.16500000000002</v>
      </c>
      <c r="Q8" s="190">
        <v>249.709</v>
      </c>
      <c r="R8" s="190">
        <v>233.05799999999996</v>
      </c>
      <c r="S8" s="190">
        <v>220.74600000000001</v>
      </c>
      <c r="T8" s="189">
        <v>160.92600000000002</v>
      </c>
      <c r="U8" s="189">
        <v>181.351</v>
      </c>
      <c r="V8" s="189">
        <v>180.51299999999998</v>
      </c>
    </row>
    <row r="9" spans="1:32" ht="27.75" customHeight="1">
      <c r="A9" s="21" t="s">
        <v>400</v>
      </c>
      <c r="B9" s="19"/>
      <c r="C9" s="19"/>
      <c r="D9" s="19"/>
      <c r="E9" s="19"/>
      <c r="F9" s="19"/>
      <c r="G9" s="19"/>
      <c r="H9" s="19"/>
      <c r="I9" s="19"/>
      <c r="J9" s="19"/>
      <c r="K9" s="19"/>
      <c r="L9" s="19"/>
      <c r="P9" s="19"/>
      <c r="V9" s="19" t="s">
        <v>3</v>
      </c>
    </row>
    <row r="10" spans="1:32" ht="24.75" customHeight="1">
      <c r="A10" s="191" t="s">
        <v>401</v>
      </c>
      <c r="B10" s="134">
        <v>470.74</v>
      </c>
      <c r="C10" s="134">
        <v>477.58199999999999</v>
      </c>
      <c r="D10" s="134">
        <v>459.26817353667303</v>
      </c>
      <c r="E10" s="134">
        <v>465.391119683515</v>
      </c>
      <c r="F10" s="134">
        <v>475.87219874052204</v>
      </c>
      <c r="G10" s="135">
        <v>487.27188189445798</v>
      </c>
      <c r="H10" s="135">
        <v>483.62759932549</v>
      </c>
      <c r="I10" s="135">
        <v>457.98391183951401</v>
      </c>
      <c r="J10" s="135">
        <v>430.20142850458996</v>
      </c>
      <c r="K10" s="135">
        <v>435.66026836712496</v>
      </c>
      <c r="L10" s="135">
        <v>420.33443270129902</v>
      </c>
      <c r="M10" s="135">
        <v>421.04883354776399</v>
      </c>
      <c r="N10" s="135">
        <v>414.25029992058404</v>
      </c>
      <c r="O10" s="135">
        <v>409.66746427557405</v>
      </c>
      <c r="P10" s="135">
        <v>392.25107346341002</v>
      </c>
      <c r="Q10" s="192">
        <v>386</v>
      </c>
      <c r="R10" s="192">
        <v>373</v>
      </c>
      <c r="S10" s="192">
        <v>361</v>
      </c>
      <c r="T10" s="192">
        <v>125</v>
      </c>
      <c r="U10" s="192">
        <v>233.056433340046</v>
      </c>
      <c r="V10" s="192">
        <v>300.72641410393402</v>
      </c>
    </row>
    <row r="11" spans="1:32" ht="19.5" customHeight="1">
      <c r="A11" s="24" t="s">
        <v>402</v>
      </c>
      <c r="B11" s="134">
        <v>374</v>
      </c>
      <c r="C11" s="134">
        <v>368.91865799999999</v>
      </c>
      <c r="D11" s="135">
        <v>359.32941923504796</v>
      </c>
      <c r="E11" s="135">
        <v>374.23640543753197</v>
      </c>
      <c r="F11" s="135">
        <v>384.65013066181388</v>
      </c>
      <c r="G11" s="135">
        <v>397.06190911624998</v>
      </c>
      <c r="H11" s="135">
        <v>385.71993392943909</v>
      </c>
      <c r="I11" s="135">
        <v>376.77908697564504</v>
      </c>
      <c r="J11" s="135">
        <v>346.41616842980807</v>
      </c>
      <c r="K11" s="135">
        <v>338.07985654891013</v>
      </c>
      <c r="L11" s="135">
        <v>326.975256168344</v>
      </c>
      <c r="M11" s="135">
        <v>331.687917874535</v>
      </c>
      <c r="N11" s="167">
        <v>328.21677544957299</v>
      </c>
      <c r="O11" s="167">
        <v>333.45037293334002</v>
      </c>
      <c r="P11" s="167">
        <v>329.34420042256897</v>
      </c>
      <c r="Q11" s="167">
        <v>326.31344240437301</v>
      </c>
      <c r="R11" s="167">
        <v>323.65307530691302</v>
      </c>
      <c r="S11" s="167">
        <v>325.62674735979698</v>
      </c>
      <c r="T11" s="167">
        <v>252.76963944723701</v>
      </c>
      <c r="U11" s="167">
        <v>287.559854515084</v>
      </c>
      <c r="V11" s="167">
        <v>274.61641968844799</v>
      </c>
    </row>
    <row r="12" spans="1:32" ht="19.5" customHeight="1">
      <c r="A12" s="24" t="s">
        <v>281</v>
      </c>
      <c r="B12" s="134"/>
      <c r="C12" s="134"/>
      <c r="D12" s="19"/>
      <c r="E12" s="19"/>
      <c r="F12" s="19"/>
      <c r="G12" s="19"/>
      <c r="H12" s="19"/>
      <c r="I12" s="19"/>
      <c r="J12" s="19"/>
      <c r="K12" s="19"/>
      <c r="L12" s="19"/>
      <c r="P12" s="19"/>
      <c r="V12" s="19" t="s">
        <v>5</v>
      </c>
    </row>
    <row r="13" spans="1:32" ht="19.5" customHeight="1">
      <c r="A13" s="214" t="s">
        <v>403</v>
      </c>
      <c r="B13" s="213" t="s">
        <v>366</v>
      </c>
      <c r="C13" s="213" t="s">
        <v>366</v>
      </c>
      <c r="D13" s="291">
        <v>690.9</v>
      </c>
      <c r="E13" s="291">
        <v>724.6</v>
      </c>
      <c r="F13" s="291">
        <v>799.9</v>
      </c>
      <c r="G13" s="291">
        <v>831.2</v>
      </c>
      <c r="H13" s="291">
        <v>851.5</v>
      </c>
      <c r="I13" s="291">
        <v>853.9</v>
      </c>
      <c r="J13" s="291">
        <v>812</v>
      </c>
      <c r="K13" s="291">
        <v>814.8</v>
      </c>
      <c r="L13" s="291">
        <v>833.5</v>
      </c>
      <c r="M13" s="291">
        <v>815.8</v>
      </c>
      <c r="N13" s="292">
        <v>798.9</v>
      </c>
      <c r="O13" s="292">
        <v>829.9</v>
      </c>
      <c r="P13" s="292">
        <v>825</v>
      </c>
      <c r="Q13" s="292">
        <v>802.1</v>
      </c>
      <c r="R13" s="292">
        <v>774.2</v>
      </c>
      <c r="S13" s="292">
        <v>736.8</v>
      </c>
      <c r="T13" s="202">
        <v>494</v>
      </c>
      <c r="U13" s="277">
        <v>618.09999999999991</v>
      </c>
      <c r="V13" s="277">
        <v>745</v>
      </c>
    </row>
    <row r="14" spans="1:32" ht="19.5" customHeight="1">
      <c r="A14" s="21" t="s">
        <v>6</v>
      </c>
      <c r="B14" s="19"/>
      <c r="C14" s="19"/>
      <c r="D14" s="19"/>
      <c r="E14" s="19"/>
      <c r="F14" s="19"/>
      <c r="G14" s="19"/>
      <c r="H14" s="19"/>
      <c r="I14" s="19"/>
      <c r="J14" s="19"/>
      <c r="K14" s="19"/>
      <c r="L14" s="19"/>
      <c r="P14" s="19"/>
      <c r="U14" s="19" t="s">
        <v>7</v>
      </c>
      <c r="V14" s="187"/>
      <c r="W14" s="187"/>
      <c r="X14" s="187"/>
      <c r="Y14" s="187"/>
      <c r="Z14" s="187"/>
      <c r="AA14" s="187"/>
      <c r="AB14" s="187"/>
      <c r="AC14" s="187"/>
      <c r="AD14" s="187"/>
      <c r="AE14" s="187"/>
      <c r="AF14" s="187"/>
    </row>
    <row r="15" spans="1:32" ht="19.5" customHeight="1">
      <c r="A15" s="24" t="s">
        <v>665</v>
      </c>
      <c r="B15" s="136"/>
      <c r="C15" s="136"/>
      <c r="D15" s="136"/>
      <c r="E15" s="136"/>
      <c r="F15" s="136"/>
      <c r="G15" s="136"/>
      <c r="H15" s="136"/>
      <c r="I15" s="135"/>
      <c r="J15" s="135"/>
      <c r="K15" s="181"/>
      <c r="L15" s="181"/>
      <c r="M15" s="181"/>
      <c r="N15" s="194"/>
      <c r="O15" s="194"/>
      <c r="P15" s="194"/>
      <c r="Q15" s="194"/>
      <c r="R15" s="194"/>
      <c r="S15" s="194"/>
      <c r="T15" s="194"/>
      <c r="U15" s="194"/>
      <c r="V15" s="277">
        <v>155.1</v>
      </c>
    </row>
    <row r="16" spans="1:32" ht="19.5" customHeight="1">
      <c r="A16" s="24" t="s">
        <v>408</v>
      </c>
      <c r="B16" s="138">
        <v>9.1199960000000004</v>
      </c>
      <c r="C16" s="138">
        <v>8.3185319999999994</v>
      </c>
      <c r="D16" s="138">
        <v>11.25</v>
      </c>
      <c r="E16" s="138">
        <v>14.32</v>
      </c>
      <c r="F16" s="138">
        <v>12.96</v>
      </c>
      <c r="G16" s="138">
        <v>11.35</v>
      </c>
      <c r="H16" s="138">
        <v>10.36</v>
      </c>
      <c r="I16" s="138">
        <v>9.69</v>
      </c>
      <c r="J16" s="138">
        <v>8.33</v>
      </c>
      <c r="K16" s="138">
        <v>9.8699999999999992</v>
      </c>
      <c r="L16" s="138">
        <v>8.43</v>
      </c>
      <c r="M16" s="135" t="s">
        <v>366</v>
      </c>
      <c r="N16" s="135" t="s">
        <v>366</v>
      </c>
      <c r="O16" s="135" t="s">
        <v>366</v>
      </c>
      <c r="P16" s="135" t="s">
        <v>366</v>
      </c>
      <c r="Q16" s="135" t="s">
        <v>366</v>
      </c>
      <c r="R16" s="195">
        <v>4.4475710924999996</v>
      </c>
      <c r="S16" s="195">
        <v>4.2810627175000002</v>
      </c>
      <c r="T16" s="195">
        <v>3.774</v>
      </c>
      <c r="U16" s="195">
        <v>4.2286601599999996</v>
      </c>
      <c r="V16" s="195">
        <v>4.0255500099999999</v>
      </c>
    </row>
    <row r="17" spans="1:22" ht="19.5" customHeight="1">
      <c r="A17" s="24" t="s">
        <v>8</v>
      </c>
      <c r="B17" s="136">
        <v>19.2</v>
      </c>
      <c r="C17" s="136">
        <v>19.510000000000002</v>
      </c>
      <c r="D17" s="136">
        <v>20.49</v>
      </c>
      <c r="E17" s="136">
        <v>25.53</v>
      </c>
      <c r="F17" s="136">
        <v>20.58</v>
      </c>
      <c r="G17" s="136">
        <v>22.79</v>
      </c>
      <c r="H17" s="136">
        <v>23.28</v>
      </c>
      <c r="I17" s="136">
        <v>19.84</v>
      </c>
      <c r="J17" s="136">
        <v>17.95</v>
      </c>
      <c r="K17" s="136">
        <v>16.329999999999998</v>
      </c>
      <c r="L17" s="136">
        <v>12.54</v>
      </c>
      <c r="M17" s="136">
        <v>11.39</v>
      </c>
      <c r="N17" s="136">
        <v>11.81</v>
      </c>
      <c r="O17" s="162">
        <v>14.195369558767768</v>
      </c>
      <c r="P17" s="135" t="s">
        <v>366</v>
      </c>
      <c r="Q17" s="135" t="s">
        <v>366</v>
      </c>
      <c r="R17" s="135" t="s">
        <v>366</v>
      </c>
      <c r="S17" s="135" t="s">
        <v>366</v>
      </c>
      <c r="T17" s="135" t="s">
        <v>366</v>
      </c>
      <c r="U17" s="135" t="s">
        <v>366</v>
      </c>
      <c r="V17" s="135" t="s">
        <v>366</v>
      </c>
    </row>
    <row r="18" spans="1:22" ht="19.5" customHeight="1">
      <c r="A18" s="24" t="s">
        <v>9</v>
      </c>
      <c r="B18" s="138">
        <v>1.81</v>
      </c>
      <c r="C18" s="138">
        <v>1.54</v>
      </c>
      <c r="D18" s="138">
        <v>1.33</v>
      </c>
      <c r="E18" s="138">
        <v>1.76</v>
      </c>
      <c r="F18" s="138">
        <v>1.48</v>
      </c>
      <c r="G18" s="138">
        <v>1.83</v>
      </c>
      <c r="H18" s="138">
        <v>1.75</v>
      </c>
      <c r="I18" s="138">
        <v>3.59</v>
      </c>
      <c r="J18" s="138">
        <v>1.88</v>
      </c>
      <c r="K18" s="138">
        <v>2.42</v>
      </c>
      <c r="L18" s="138">
        <v>2.57</v>
      </c>
      <c r="M18" s="138">
        <v>2.1</v>
      </c>
      <c r="N18" s="138">
        <v>2.19</v>
      </c>
      <c r="O18" s="135" t="s">
        <v>366</v>
      </c>
      <c r="P18" s="135" t="s">
        <v>366</v>
      </c>
      <c r="Q18" s="135" t="s">
        <v>366</v>
      </c>
      <c r="R18" s="135" t="s">
        <v>366</v>
      </c>
      <c r="S18" s="135" t="s">
        <v>366</v>
      </c>
      <c r="T18" s="135" t="s">
        <v>366</v>
      </c>
      <c r="U18" s="135" t="s">
        <v>366</v>
      </c>
      <c r="V18" s="135" t="s">
        <v>366</v>
      </c>
    </row>
    <row r="19" spans="1:22" ht="19.5" customHeight="1">
      <c r="A19" s="24" t="s">
        <v>10</v>
      </c>
      <c r="B19" s="138">
        <v>10.01</v>
      </c>
      <c r="C19" s="138">
        <v>10.06</v>
      </c>
      <c r="D19" s="138">
        <v>9.9700000000000006</v>
      </c>
      <c r="E19" s="138">
        <v>10.19</v>
      </c>
      <c r="F19" s="138">
        <v>10.16</v>
      </c>
      <c r="G19" s="138">
        <v>10.5</v>
      </c>
      <c r="H19" s="138">
        <v>12.19</v>
      </c>
      <c r="I19" s="138">
        <v>10.1</v>
      </c>
      <c r="J19" s="138">
        <v>10.89</v>
      </c>
      <c r="K19" s="138">
        <v>10.7</v>
      </c>
      <c r="L19" s="138">
        <v>10.79</v>
      </c>
      <c r="M19" s="138">
        <v>10.69</v>
      </c>
      <c r="N19" s="138">
        <v>9.41</v>
      </c>
      <c r="O19" s="138">
        <v>10.144881104623689</v>
      </c>
      <c r="P19" s="138">
        <v>9.4208600326535592</v>
      </c>
      <c r="Q19" s="135" t="s">
        <v>366</v>
      </c>
      <c r="R19" s="135" t="s">
        <v>366</v>
      </c>
      <c r="S19" s="135" t="s">
        <v>366</v>
      </c>
      <c r="T19" s="135" t="s">
        <v>366</v>
      </c>
      <c r="U19" s="135" t="s">
        <v>366</v>
      </c>
      <c r="V19" s="135" t="s">
        <v>366</v>
      </c>
    </row>
    <row r="20" spans="1:22" ht="19.5" customHeight="1">
      <c r="A20" s="24" t="s">
        <v>409</v>
      </c>
      <c r="B20" s="136">
        <v>28.042000000000002</v>
      </c>
      <c r="C20" s="136">
        <v>27.701000000000001</v>
      </c>
      <c r="D20" s="136">
        <v>27.649038999999998</v>
      </c>
      <c r="E20" s="136">
        <v>27.6</v>
      </c>
      <c r="F20" s="136">
        <v>27.8</v>
      </c>
      <c r="G20" s="136">
        <v>27.5</v>
      </c>
      <c r="H20" s="136">
        <v>27.6</v>
      </c>
      <c r="I20" s="136">
        <v>27.6</v>
      </c>
      <c r="J20" s="136">
        <v>27.6</v>
      </c>
      <c r="K20" s="196">
        <v>27.8</v>
      </c>
      <c r="L20" s="196">
        <v>28.2</v>
      </c>
      <c r="M20" s="135" t="s">
        <v>366</v>
      </c>
      <c r="N20" s="135" t="s">
        <v>366</v>
      </c>
      <c r="O20" s="135" t="s">
        <v>366</v>
      </c>
      <c r="P20" s="135" t="s">
        <v>366</v>
      </c>
      <c r="Q20" s="135" t="s">
        <v>366</v>
      </c>
      <c r="R20" s="135" t="s">
        <v>366</v>
      </c>
      <c r="S20" s="135" t="s">
        <v>366</v>
      </c>
      <c r="T20" s="135" t="s">
        <v>366</v>
      </c>
      <c r="U20" s="135" t="s">
        <v>366</v>
      </c>
      <c r="V20" s="135" t="s">
        <v>366</v>
      </c>
    </row>
    <row r="21" spans="1:22" ht="19.5" customHeight="1">
      <c r="A21" s="24" t="s">
        <v>90</v>
      </c>
      <c r="B21" s="136">
        <f>SUM(B15:B20)</f>
        <v>68.181995999999998</v>
      </c>
      <c r="C21" s="136">
        <f t="shared" ref="C21:L21" si="0">SUM(C15:C20)</f>
        <v>67.129532000000012</v>
      </c>
      <c r="D21" s="136">
        <f t="shared" si="0"/>
        <v>70.689038999999994</v>
      </c>
      <c r="E21" s="136">
        <f t="shared" si="0"/>
        <v>79.400000000000006</v>
      </c>
      <c r="F21" s="136">
        <f t="shared" si="0"/>
        <v>72.97999999999999</v>
      </c>
      <c r="G21" s="136">
        <f t="shared" si="0"/>
        <v>73.97</v>
      </c>
      <c r="H21" s="136">
        <f t="shared" si="0"/>
        <v>75.180000000000007</v>
      </c>
      <c r="I21" s="136">
        <f t="shared" si="0"/>
        <v>70.820000000000007</v>
      </c>
      <c r="J21" s="136">
        <f t="shared" si="0"/>
        <v>66.650000000000006</v>
      </c>
      <c r="K21" s="136">
        <f t="shared" si="0"/>
        <v>67.11999999999999</v>
      </c>
      <c r="L21" s="136">
        <f t="shared" si="0"/>
        <v>62.53</v>
      </c>
      <c r="M21" s="135" t="s">
        <v>366</v>
      </c>
      <c r="N21" s="135" t="s">
        <v>366</v>
      </c>
      <c r="O21" s="135" t="s">
        <v>366</v>
      </c>
      <c r="P21" s="135" t="s">
        <v>366</v>
      </c>
      <c r="Q21" s="135" t="s">
        <v>366</v>
      </c>
      <c r="R21" s="135" t="s">
        <v>366</v>
      </c>
      <c r="S21" s="135" t="s">
        <v>366</v>
      </c>
      <c r="T21" s="135" t="s">
        <v>366</v>
      </c>
      <c r="U21" s="135" t="s">
        <v>366</v>
      </c>
      <c r="V21" s="135" t="s">
        <v>366</v>
      </c>
    </row>
    <row r="22" spans="1:22" ht="31.5" customHeight="1">
      <c r="A22" s="21" t="s">
        <v>252</v>
      </c>
      <c r="B22" s="19"/>
      <c r="C22" s="19"/>
      <c r="D22" s="19"/>
      <c r="E22" s="19"/>
      <c r="F22" s="19"/>
      <c r="G22" s="19"/>
      <c r="H22" s="19"/>
      <c r="I22" s="19"/>
      <c r="J22" s="19"/>
      <c r="K22" s="19"/>
      <c r="L22" s="19"/>
      <c r="P22" s="19"/>
      <c r="V22" s="19" t="s">
        <v>11</v>
      </c>
    </row>
    <row r="23" spans="1:22" ht="19.5" customHeight="1">
      <c r="A23" s="24" t="s">
        <v>410</v>
      </c>
      <c r="B23" s="134">
        <v>3488</v>
      </c>
      <c r="C23" s="134">
        <v>3485</v>
      </c>
      <c r="D23" s="134">
        <v>3482</v>
      </c>
      <c r="E23" s="134">
        <v>3505</v>
      </c>
      <c r="F23" s="134">
        <v>3518</v>
      </c>
      <c r="G23" s="134">
        <v>3505</v>
      </c>
      <c r="H23" s="134">
        <v>3505</v>
      </c>
      <c r="I23" s="134">
        <v>3520</v>
      </c>
      <c r="J23" s="134">
        <v>3518</v>
      </c>
      <c r="K23" s="134">
        <v>3536.3920000000007</v>
      </c>
      <c r="L23" s="134">
        <v>3566.4110000000001</v>
      </c>
      <c r="M23" s="134">
        <v>3564.7969999999996</v>
      </c>
      <c r="N23" s="134">
        <v>3636.94</v>
      </c>
      <c r="O23" s="134">
        <v>3638.4610000000002</v>
      </c>
      <c r="P23" s="134">
        <v>3668.8739999999998</v>
      </c>
      <c r="Q23" s="134">
        <v>3680.8620000000001</v>
      </c>
      <c r="R23" s="134">
        <v>3735.0620000000004</v>
      </c>
      <c r="S23" s="134">
        <v>3739.1559999999999</v>
      </c>
      <c r="T23" s="134">
        <v>3738.5940000000001</v>
      </c>
      <c r="U23" s="134">
        <v>3747.375</v>
      </c>
      <c r="V23" s="134">
        <v>3751.5349999999999</v>
      </c>
    </row>
    <row r="24" spans="1:22" ht="19.5" customHeight="1">
      <c r="A24" s="24" t="s">
        <v>12</v>
      </c>
      <c r="B24" s="134">
        <v>7417</v>
      </c>
      <c r="C24" s="134">
        <v>7418</v>
      </c>
      <c r="D24" s="134">
        <v>7418</v>
      </c>
      <c r="E24" s="134">
        <v>7433</v>
      </c>
      <c r="F24" s="134">
        <v>7424.04</v>
      </c>
      <c r="G24" s="134">
        <v>7380.73</v>
      </c>
      <c r="H24" s="134">
        <v>7421</v>
      </c>
      <c r="I24" s="134">
        <v>7421</v>
      </c>
      <c r="J24" s="134">
        <v>7414</v>
      </c>
      <c r="K24" s="134">
        <v>7467</v>
      </c>
      <c r="L24" s="134">
        <v>7472.5</v>
      </c>
      <c r="M24" s="134">
        <v>7472.7</v>
      </c>
      <c r="N24" s="134">
        <v>7406.1279999999997</v>
      </c>
      <c r="O24" s="134">
        <v>7414</v>
      </c>
      <c r="P24" s="134">
        <v>7418</v>
      </c>
      <c r="Q24" s="134">
        <v>7427</v>
      </c>
      <c r="R24" s="134">
        <v>7500.4489999999996</v>
      </c>
      <c r="S24" s="134">
        <v>7529.2489999999998</v>
      </c>
      <c r="T24" s="134">
        <v>7523.9489999999987</v>
      </c>
      <c r="U24" s="134">
        <v>7527.6239999999989</v>
      </c>
      <c r="V24" s="134">
        <v>7530.1939999999995</v>
      </c>
    </row>
    <row r="25" spans="1:22" ht="19.5" customHeight="1">
      <c r="A25" s="24" t="s">
        <v>13</v>
      </c>
      <c r="B25" s="134">
        <v>43684.490000000005</v>
      </c>
      <c r="C25" s="134">
        <v>43656.56</v>
      </c>
      <c r="D25" s="134">
        <v>43690.76</v>
      </c>
      <c r="E25" s="134">
        <v>43908.53</v>
      </c>
      <c r="F25" s="134">
        <v>44026.35</v>
      </c>
      <c r="G25" s="134">
        <v>44300.160000000003</v>
      </c>
      <c r="H25" s="134">
        <v>44417.599999999999</v>
      </c>
      <c r="I25" s="134">
        <v>44591.35</v>
      </c>
      <c r="J25" s="134">
        <v>44693.599999999999</v>
      </c>
      <c r="K25" s="134">
        <v>44768.775000000009</v>
      </c>
      <c r="L25" s="134">
        <v>44873.090000000004</v>
      </c>
      <c r="M25" s="134">
        <v>44937.9</v>
      </c>
      <c r="N25" s="134">
        <v>45011.16</v>
      </c>
      <c r="O25" s="134">
        <v>45100</v>
      </c>
      <c r="P25" s="134">
        <v>45163</v>
      </c>
      <c r="Q25" s="134">
        <v>45257</v>
      </c>
      <c r="R25" s="134">
        <v>45355.051000000007</v>
      </c>
      <c r="S25" s="134">
        <v>45453.792999999998</v>
      </c>
      <c r="T25" s="134">
        <v>45695.959999999992</v>
      </c>
      <c r="U25" s="134">
        <v>45801.623000000007</v>
      </c>
      <c r="V25" s="134">
        <v>45904.854999999996</v>
      </c>
    </row>
    <row r="26" spans="1:22" ht="19.5" customHeight="1">
      <c r="A26" s="24" t="s">
        <v>411</v>
      </c>
      <c r="B26" s="134">
        <v>54589.47</v>
      </c>
      <c r="C26" s="134">
        <v>54559.289999999994</v>
      </c>
      <c r="D26" s="134">
        <v>54590.490000000005</v>
      </c>
      <c r="E26" s="134">
        <v>54846.559999999998</v>
      </c>
      <c r="F26" s="134">
        <v>54968.39</v>
      </c>
      <c r="G26" s="134">
        <v>55185.89</v>
      </c>
      <c r="H26" s="134">
        <v>55343.6</v>
      </c>
      <c r="I26" s="134">
        <v>55532.27</v>
      </c>
      <c r="J26" s="134">
        <v>55625.599999999999</v>
      </c>
      <c r="K26" s="134">
        <v>55771.767000000007</v>
      </c>
      <c r="L26" s="134">
        <v>55912.001000000004</v>
      </c>
      <c r="M26" s="134">
        <v>55975.396999999997</v>
      </c>
      <c r="N26" s="134">
        <v>56054.228000000003</v>
      </c>
      <c r="O26" s="134">
        <v>56152.15800000001</v>
      </c>
      <c r="P26" s="134">
        <v>56249.781000000003</v>
      </c>
      <c r="Q26" s="134">
        <v>56364</v>
      </c>
      <c r="R26" s="134">
        <v>56590.562000000005</v>
      </c>
      <c r="S26" s="134">
        <v>56722.197999999997</v>
      </c>
      <c r="T26" s="134">
        <v>56958.50299999999</v>
      </c>
      <c r="U26" s="134">
        <v>57076.622000000003</v>
      </c>
      <c r="V26" s="134">
        <v>57186.583999999995</v>
      </c>
    </row>
    <row r="27" spans="1:22" ht="26.25" customHeight="1">
      <c r="A27" s="22" t="s">
        <v>412</v>
      </c>
      <c r="B27" s="19"/>
      <c r="C27" s="19"/>
      <c r="D27" s="19"/>
      <c r="E27" s="19"/>
      <c r="F27" s="19"/>
      <c r="G27" s="19"/>
      <c r="H27" s="19"/>
      <c r="I27" s="19"/>
      <c r="J27" s="19"/>
      <c r="K27" s="19"/>
      <c r="L27" s="19"/>
      <c r="P27" s="19"/>
      <c r="V27" s="19" t="s">
        <v>15</v>
      </c>
    </row>
    <row r="28" spans="1:22" ht="19.5" customHeight="1">
      <c r="A28" s="20" t="s">
        <v>413</v>
      </c>
      <c r="B28" s="192">
        <v>5730</v>
      </c>
      <c r="C28" s="192">
        <v>5856</v>
      </c>
      <c r="D28" s="192">
        <v>6094</v>
      </c>
      <c r="E28" s="192">
        <v>6151</v>
      </c>
      <c r="F28" s="192">
        <v>6433</v>
      </c>
      <c r="G28" s="192">
        <v>6577</v>
      </c>
      <c r="H28" s="192">
        <v>6683</v>
      </c>
      <c r="I28" s="192">
        <v>6633</v>
      </c>
      <c r="J28" s="192">
        <v>6503</v>
      </c>
      <c r="K28" s="134">
        <v>6570</v>
      </c>
      <c r="L28" s="134">
        <v>7140</v>
      </c>
      <c r="M28" s="134">
        <v>7262</v>
      </c>
      <c r="N28" s="134">
        <v>7421</v>
      </c>
      <c r="O28" s="134">
        <v>7477</v>
      </c>
      <c r="P28" s="134">
        <v>7829</v>
      </c>
      <c r="Q28" s="134">
        <v>8054</v>
      </c>
      <c r="R28" s="134">
        <v>8518</v>
      </c>
      <c r="S28" s="134">
        <v>8654</v>
      </c>
      <c r="T28" s="134">
        <v>6299</v>
      </c>
      <c r="U28" s="134">
        <v>7428</v>
      </c>
      <c r="V28" s="134">
        <v>8310</v>
      </c>
    </row>
    <row r="29" spans="1:22" ht="19.5" customHeight="1">
      <c r="A29" s="20" t="s">
        <v>17</v>
      </c>
      <c r="B29" s="135">
        <v>21534</v>
      </c>
      <c r="C29" s="135">
        <v>21825</v>
      </c>
      <c r="D29" s="135">
        <v>22115</v>
      </c>
      <c r="E29" s="135">
        <v>21905</v>
      </c>
      <c r="F29" s="135">
        <v>22465</v>
      </c>
      <c r="G29" s="135">
        <v>22408</v>
      </c>
      <c r="H29" s="135">
        <v>22126</v>
      </c>
      <c r="I29" s="135">
        <v>22327</v>
      </c>
      <c r="J29" s="135">
        <v>21992</v>
      </c>
      <c r="K29" s="134">
        <v>21996</v>
      </c>
      <c r="L29" s="134">
        <v>21712</v>
      </c>
      <c r="M29" s="134">
        <v>21786</v>
      </c>
      <c r="N29" s="134">
        <v>22025</v>
      </c>
      <c r="O29" s="134">
        <v>22395</v>
      </c>
      <c r="P29" s="134">
        <v>23019</v>
      </c>
      <c r="Q29" s="134">
        <v>23351</v>
      </c>
      <c r="R29" s="134">
        <v>23024</v>
      </c>
      <c r="S29" s="134">
        <v>23557</v>
      </c>
      <c r="T29" s="134">
        <v>17642</v>
      </c>
      <c r="U29" s="134">
        <v>20074</v>
      </c>
      <c r="V29" s="134">
        <v>22061</v>
      </c>
    </row>
    <row r="30" spans="1:22" ht="19.5" customHeight="1">
      <c r="A30" s="20" t="s">
        <v>18</v>
      </c>
      <c r="B30" s="135">
        <v>41535</v>
      </c>
      <c r="C30" s="135">
        <v>42038</v>
      </c>
      <c r="D30" s="135">
        <v>42078</v>
      </c>
      <c r="E30" s="135">
        <v>42086</v>
      </c>
      <c r="F30" s="135">
        <v>43456</v>
      </c>
      <c r="G30" s="135">
        <v>43988</v>
      </c>
      <c r="H30" s="135">
        <v>43799</v>
      </c>
      <c r="I30" s="135">
        <v>43566</v>
      </c>
      <c r="J30" s="135">
        <v>43160</v>
      </c>
      <c r="K30" s="135">
        <v>43085</v>
      </c>
      <c r="L30" s="135">
        <v>43498</v>
      </c>
      <c r="M30" s="135">
        <v>43711</v>
      </c>
      <c r="N30" s="181">
        <v>44776</v>
      </c>
      <c r="O30" s="181">
        <v>45374</v>
      </c>
      <c r="P30" s="181">
        <v>46843</v>
      </c>
      <c r="Q30" s="181">
        <v>48045</v>
      </c>
      <c r="R30" s="181">
        <v>48187</v>
      </c>
      <c r="S30" s="181">
        <v>48713</v>
      </c>
      <c r="T30" s="181">
        <v>37883</v>
      </c>
      <c r="U30" s="181">
        <v>43410</v>
      </c>
      <c r="V30" s="181">
        <v>47379</v>
      </c>
    </row>
    <row r="31" spans="1:22" ht="26.25" customHeight="1">
      <c r="A31" s="21" t="s">
        <v>683</v>
      </c>
      <c r="B31" s="20"/>
      <c r="C31" s="20"/>
      <c r="D31" s="20"/>
      <c r="E31" s="20"/>
      <c r="F31" s="20"/>
      <c r="S31" s="139"/>
      <c r="V31" s="139"/>
    </row>
    <row r="32" spans="1:22" ht="19.5" customHeight="1">
      <c r="A32" s="24" t="s">
        <v>19</v>
      </c>
      <c r="B32" s="134">
        <v>304</v>
      </c>
      <c r="C32" s="134">
        <v>336</v>
      </c>
      <c r="D32" s="134">
        <v>308</v>
      </c>
      <c r="E32" s="134">
        <v>286</v>
      </c>
      <c r="F32" s="134">
        <v>314</v>
      </c>
      <c r="G32" s="197">
        <v>281</v>
      </c>
      <c r="H32" s="197">
        <v>270</v>
      </c>
      <c r="I32" s="197">
        <v>216</v>
      </c>
      <c r="J32" s="197">
        <v>208</v>
      </c>
      <c r="K32" s="134">
        <v>185</v>
      </c>
      <c r="L32" s="134">
        <v>176</v>
      </c>
      <c r="M32" s="134">
        <v>172</v>
      </c>
      <c r="N32" s="134">
        <v>203</v>
      </c>
      <c r="O32" s="134">
        <v>168</v>
      </c>
      <c r="P32" s="134">
        <v>191</v>
      </c>
      <c r="Q32" s="134">
        <v>145</v>
      </c>
      <c r="R32" s="134">
        <v>161</v>
      </c>
      <c r="S32" s="134">
        <v>164</v>
      </c>
      <c r="T32" s="134">
        <v>141</v>
      </c>
      <c r="U32" s="134">
        <v>141</v>
      </c>
      <c r="V32" s="134">
        <v>173</v>
      </c>
    </row>
    <row r="33" spans="1:25" ht="19.5" customHeight="1">
      <c r="A33" s="24" t="s">
        <v>656</v>
      </c>
      <c r="B33" s="134">
        <v>3533</v>
      </c>
      <c r="C33" s="134">
        <v>3293</v>
      </c>
      <c r="D33" s="134">
        <v>5011</v>
      </c>
      <c r="E33" s="134">
        <v>4899</v>
      </c>
      <c r="F33" s="134">
        <v>4796</v>
      </c>
      <c r="G33" s="197">
        <v>4378</v>
      </c>
      <c r="H33" s="197">
        <v>4465</v>
      </c>
      <c r="I33" s="197">
        <v>4125</v>
      </c>
      <c r="J33" s="197">
        <v>3589</v>
      </c>
      <c r="K33" s="134">
        <v>3429</v>
      </c>
      <c r="L33" s="134">
        <v>3525</v>
      </c>
      <c r="M33" s="134">
        <v>3121</v>
      </c>
      <c r="N33" s="134">
        <v>3152</v>
      </c>
      <c r="O33" s="134">
        <v>3008</v>
      </c>
      <c r="P33" s="134">
        <v>3101</v>
      </c>
      <c r="Q33" s="134">
        <v>2762</v>
      </c>
      <c r="R33" s="134">
        <v>2699</v>
      </c>
      <c r="S33" s="134">
        <v>2565</v>
      </c>
      <c r="T33" s="134">
        <v>1676</v>
      </c>
      <c r="U33" s="134">
        <v>1759</v>
      </c>
      <c r="V33" s="134">
        <v>1949</v>
      </c>
    </row>
    <row r="34" spans="1:25" ht="19.5" customHeight="1">
      <c r="A34" s="24" t="s">
        <v>21</v>
      </c>
      <c r="B34" s="134">
        <v>19275</v>
      </c>
      <c r="C34" s="134">
        <v>18756</v>
      </c>
      <c r="D34" s="134">
        <v>18502</v>
      </c>
      <c r="E34" s="134">
        <v>17890</v>
      </c>
      <c r="F34" s="134">
        <v>17269</v>
      </c>
      <c r="G34" s="197">
        <v>16239</v>
      </c>
      <c r="H34" s="197">
        <v>15592</v>
      </c>
      <c r="I34" s="197">
        <v>15043</v>
      </c>
      <c r="J34" s="197">
        <v>13338</v>
      </c>
      <c r="K34" s="198">
        <v>12785</v>
      </c>
      <c r="L34" s="198">
        <v>12712</v>
      </c>
      <c r="M34" s="198">
        <v>11492</v>
      </c>
      <c r="N34" s="134">
        <v>11302</v>
      </c>
      <c r="O34" s="134">
        <v>10977</v>
      </c>
      <c r="P34" s="134">
        <v>10898</v>
      </c>
      <c r="Q34" s="134">
        <v>9433</v>
      </c>
      <c r="R34" s="134">
        <v>8424</v>
      </c>
      <c r="S34" s="134">
        <v>7706</v>
      </c>
      <c r="T34" s="134">
        <v>5062</v>
      </c>
      <c r="U34" s="134">
        <v>5115</v>
      </c>
      <c r="V34" s="134">
        <v>5621</v>
      </c>
    </row>
    <row r="35" spans="1:25" ht="26.25" customHeight="1">
      <c r="A35" s="21" t="s">
        <v>414</v>
      </c>
      <c r="B35" s="19"/>
      <c r="C35" s="19"/>
      <c r="D35" s="19"/>
      <c r="E35" s="19"/>
      <c r="F35" s="19"/>
      <c r="G35" s="19"/>
      <c r="H35" s="19"/>
      <c r="I35" s="19"/>
      <c r="J35" s="19"/>
      <c r="K35" s="19"/>
      <c r="L35" s="19"/>
      <c r="P35" s="19"/>
      <c r="V35" s="19" t="s">
        <v>3</v>
      </c>
    </row>
    <row r="36" spans="1:25" ht="19.5" customHeight="1">
      <c r="A36" s="21" t="s">
        <v>415</v>
      </c>
      <c r="B36" s="140">
        <v>57.38</v>
      </c>
      <c r="C36" s="140">
        <v>57.451000000000001</v>
      </c>
      <c r="D36" s="140">
        <v>64.022999999999996</v>
      </c>
      <c r="E36" s="140">
        <v>69.430000000000007</v>
      </c>
      <c r="F36" s="140">
        <v>71.584999999999994</v>
      </c>
      <c r="G36" s="140">
        <v>74.468000000000004</v>
      </c>
      <c r="H36" s="140">
        <v>76.429000000000002</v>
      </c>
      <c r="I36" s="140">
        <v>76.929000000000002</v>
      </c>
      <c r="J36" s="140">
        <v>78.290000000000006</v>
      </c>
      <c r="K36" s="136">
        <v>81.099999999999994</v>
      </c>
      <c r="L36" s="199">
        <v>83.25</v>
      </c>
      <c r="M36" s="200">
        <v>86.34</v>
      </c>
      <c r="N36" s="200">
        <v>92.68</v>
      </c>
      <c r="O36" s="200">
        <v>93.833063560429949</v>
      </c>
      <c r="P36" s="200">
        <v>94.24</v>
      </c>
      <c r="Q36" s="200">
        <v>97.78</v>
      </c>
      <c r="R36" s="200">
        <v>97.777785749999907</v>
      </c>
      <c r="S36" s="200">
        <v>96.424648159999791</v>
      </c>
      <c r="T36" s="200">
        <v>14.384873103734778</v>
      </c>
      <c r="U36" s="200">
        <v>46.694824259999699</v>
      </c>
      <c r="V36" s="200">
        <v>63.69</v>
      </c>
    </row>
    <row r="37" spans="1:25" ht="27.75" customHeight="1">
      <c r="A37" s="21" t="s">
        <v>354</v>
      </c>
      <c r="B37" s="19"/>
      <c r="C37" s="19"/>
      <c r="D37" s="19"/>
      <c r="E37" s="19"/>
      <c r="F37" s="19"/>
      <c r="R37" s="20"/>
    </row>
    <row r="38" spans="1:25" ht="19.5" customHeight="1">
      <c r="A38" s="24" t="s">
        <v>416</v>
      </c>
      <c r="B38" s="136">
        <v>52.37623</v>
      </c>
      <c r="C38" s="136">
        <v>55.892938999999998</v>
      </c>
      <c r="D38" s="136">
        <v>61.256430999999999</v>
      </c>
      <c r="E38" s="136">
        <v>66.735898999999989</v>
      </c>
      <c r="F38" s="136">
        <v>69.785303999999996</v>
      </c>
      <c r="G38" s="136">
        <v>72.744290000000007</v>
      </c>
      <c r="H38" s="136">
        <v>76.256077703670073</v>
      </c>
      <c r="I38" s="136">
        <v>76.473890324940314</v>
      </c>
      <c r="J38" s="136">
        <v>79.5</v>
      </c>
      <c r="K38" s="136">
        <v>83.310800000000015</v>
      </c>
      <c r="L38" s="136">
        <v>85.752108000000007</v>
      </c>
      <c r="M38" s="130">
        <v>86.7</v>
      </c>
      <c r="N38" s="130">
        <v>91.7</v>
      </c>
      <c r="O38" s="130">
        <v>93.4</v>
      </c>
      <c r="P38" s="130">
        <v>94.2</v>
      </c>
      <c r="Q38" s="162">
        <v>97.141767999999999</v>
      </c>
      <c r="R38" s="162">
        <v>97</v>
      </c>
      <c r="S38" s="162">
        <v>94.654132000000004</v>
      </c>
      <c r="T38" s="162">
        <v>14.887847999999998</v>
      </c>
      <c r="U38" s="130">
        <v>48.8</v>
      </c>
      <c r="V38" s="135" t="s">
        <v>366</v>
      </c>
    </row>
    <row r="39" spans="1:25" ht="19.5" customHeight="1">
      <c r="A39" s="24" t="s">
        <v>674</v>
      </c>
      <c r="B39" s="140">
        <v>332.01073915578888</v>
      </c>
      <c r="C39" s="140">
        <v>349.45877114451184</v>
      </c>
      <c r="D39" s="140">
        <v>370.16557866764862</v>
      </c>
      <c r="E39" s="140">
        <v>371.40104166666669</v>
      </c>
      <c r="F39" s="140">
        <v>382.49207824331143</v>
      </c>
      <c r="G39" s="140">
        <v>435.47472490003395</v>
      </c>
      <c r="H39" s="199">
        <v>437.15715135617114</v>
      </c>
      <c r="I39" s="199">
        <v>480.27464040313072</v>
      </c>
      <c r="J39" s="199">
        <v>497.71712340411875</v>
      </c>
      <c r="K39" s="199">
        <v>510.12819103103737</v>
      </c>
      <c r="L39" s="201">
        <v>530.04578442521631</v>
      </c>
      <c r="M39" s="202">
        <v>545.75965487804876</v>
      </c>
      <c r="N39" s="202">
        <v>573.77771849002079</v>
      </c>
      <c r="O39" s="203">
        <v>594.93324183878701</v>
      </c>
      <c r="P39" s="202">
        <v>601.48336478525266</v>
      </c>
      <c r="Q39" s="202">
        <v>683.48425138086054</v>
      </c>
      <c r="R39" s="202">
        <v>675.47393842329529</v>
      </c>
      <c r="S39" s="202">
        <v>646.64822231648191</v>
      </c>
      <c r="T39" s="202">
        <v>89.594169361992485</v>
      </c>
      <c r="U39" s="202">
        <v>345.26803100000001</v>
      </c>
      <c r="V39" s="135" t="s">
        <v>366</v>
      </c>
    </row>
    <row r="40" spans="1:25" ht="30" customHeight="1">
      <c r="A40" s="21" t="s">
        <v>22</v>
      </c>
      <c r="B40" s="19"/>
      <c r="C40" s="19"/>
      <c r="D40" s="19"/>
      <c r="E40" s="19"/>
      <c r="F40" s="19"/>
      <c r="G40" s="19"/>
      <c r="H40" s="19"/>
      <c r="I40" s="19"/>
      <c r="J40" s="19"/>
      <c r="K40" s="19"/>
      <c r="L40" s="19"/>
      <c r="P40" s="19"/>
      <c r="V40" s="19" t="s">
        <v>1</v>
      </c>
    </row>
    <row r="41" spans="1:25" ht="19.5" customHeight="1">
      <c r="A41" s="24" t="s">
        <v>23</v>
      </c>
      <c r="B41" s="134">
        <v>19783</v>
      </c>
      <c r="C41" s="134">
        <v>21083.645000000004</v>
      </c>
      <c r="D41" s="134">
        <v>22554.745999999999</v>
      </c>
      <c r="E41" s="134">
        <v>23795.280999999999</v>
      </c>
      <c r="F41" s="134">
        <v>24436.938999999998</v>
      </c>
      <c r="G41" s="134">
        <v>25132.359</v>
      </c>
      <c r="H41" s="134">
        <v>24348.159000000003</v>
      </c>
      <c r="I41" s="134">
        <v>22493</v>
      </c>
      <c r="J41" s="134">
        <v>20905</v>
      </c>
      <c r="K41" s="134">
        <v>22065</v>
      </c>
      <c r="L41" s="134">
        <v>22207</v>
      </c>
      <c r="M41" s="134">
        <v>23251</v>
      </c>
      <c r="N41" s="134">
        <v>24076</v>
      </c>
      <c r="O41" s="134">
        <v>25509</v>
      </c>
      <c r="P41" s="134">
        <v>26923</v>
      </c>
      <c r="Q41" s="134">
        <v>28831</v>
      </c>
      <c r="R41" s="134">
        <v>29444</v>
      </c>
      <c r="S41" s="134">
        <v>28877</v>
      </c>
      <c r="T41" s="134">
        <v>7039</v>
      </c>
      <c r="U41" s="134">
        <v>7000</v>
      </c>
      <c r="V41" s="134">
        <v>21472</v>
      </c>
      <c r="W41" s="141"/>
      <c r="X41" s="141"/>
      <c r="Y41" s="141"/>
    </row>
    <row r="42" spans="1:25" ht="19.5" customHeight="1">
      <c r="A42" s="24" t="s">
        <v>24</v>
      </c>
      <c r="B42" s="141">
        <v>362591</v>
      </c>
      <c r="C42" s="141">
        <v>367336</v>
      </c>
      <c r="D42" s="141">
        <v>385626</v>
      </c>
      <c r="E42" s="141">
        <v>408800</v>
      </c>
      <c r="F42" s="141">
        <v>420552</v>
      </c>
      <c r="G42" s="141">
        <v>428183</v>
      </c>
      <c r="H42" s="141">
        <v>417082</v>
      </c>
      <c r="I42" s="141">
        <v>382693</v>
      </c>
      <c r="J42" s="141">
        <v>354427</v>
      </c>
      <c r="K42" s="141">
        <v>366312</v>
      </c>
      <c r="L42" s="141">
        <v>372060</v>
      </c>
      <c r="M42" s="141">
        <v>376382</v>
      </c>
      <c r="N42" s="141">
        <v>376184</v>
      </c>
      <c r="O42" s="141">
        <v>376382</v>
      </c>
      <c r="P42" s="141">
        <v>375952</v>
      </c>
      <c r="Q42" s="141">
        <v>383856</v>
      </c>
      <c r="R42" s="141">
        <v>376564</v>
      </c>
      <c r="S42" s="141">
        <v>367486</v>
      </c>
      <c r="T42" s="141">
        <v>163657</v>
      </c>
      <c r="U42" s="141">
        <v>168609</v>
      </c>
      <c r="V42" s="162">
        <v>273.77499999999998</v>
      </c>
      <c r="W42" s="162"/>
      <c r="X42" s="162"/>
      <c r="Y42" s="162"/>
    </row>
    <row r="43" spans="1:25" ht="31.5" customHeight="1">
      <c r="A43" s="24" t="s">
        <v>25</v>
      </c>
      <c r="B43" s="204">
        <v>77.011809000000014</v>
      </c>
      <c r="C43" s="204">
        <v>80.788287999999994</v>
      </c>
      <c r="D43" s="204">
        <v>80.956406999999999</v>
      </c>
      <c r="E43" s="204">
        <v>79.417426000000006</v>
      </c>
      <c r="F43" s="204">
        <v>83.259813000000008</v>
      </c>
      <c r="G43" s="204">
        <v>66.102627999999996</v>
      </c>
      <c r="H43" s="204">
        <v>50.227903999999995</v>
      </c>
      <c r="I43" s="204">
        <v>50.886006999999999</v>
      </c>
      <c r="J43" s="204">
        <v>47.531760000000006</v>
      </c>
      <c r="K43" s="205">
        <v>45.161969999999997</v>
      </c>
      <c r="L43" s="205">
        <v>52.200420000000001</v>
      </c>
      <c r="M43" s="200">
        <v>54.224873000000002</v>
      </c>
      <c r="N43" s="200">
        <v>59.878</v>
      </c>
      <c r="O43" s="202">
        <v>56.440753999999998</v>
      </c>
      <c r="P43" s="200">
        <v>55.880268000000001</v>
      </c>
      <c r="Q43" s="200">
        <v>60.262563</v>
      </c>
      <c r="R43" s="200">
        <v>62.307813000000003</v>
      </c>
      <c r="S43" s="200">
        <v>58.914363000000002</v>
      </c>
      <c r="T43" s="200">
        <v>49.013455</v>
      </c>
      <c r="U43" s="200">
        <v>55.343311</v>
      </c>
      <c r="V43" s="200">
        <v>50.105502999999999</v>
      </c>
      <c r="W43" s="200"/>
    </row>
    <row r="44" spans="1:25" ht="27" customHeight="1">
      <c r="A44" s="206" t="s">
        <v>417</v>
      </c>
      <c r="B44" s="207"/>
      <c r="C44" s="207"/>
      <c r="D44" s="207"/>
      <c r="E44" s="207"/>
      <c r="F44" s="207"/>
      <c r="G44" s="207"/>
      <c r="H44" s="207"/>
      <c r="I44" s="207"/>
      <c r="J44" s="207"/>
      <c r="K44" s="207"/>
      <c r="L44" s="207"/>
      <c r="P44" s="207"/>
      <c r="V44" s="207" t="s">
        <v>1</v>
      </c>
    </row>
    <row r="45" spans="1:25" ht="19.5" customHeight="1">
      <c r="A45" s="122" t="s">
        <v>26</v>
      </c>
      <c r="B45" s="208">
        <v>9971.4330000000009</v>
      </c>
      <c r="C45" s="208">
        <v>10671.361999999999</v>
      </c>
      <c r="D45" s="208">
        <v>10837.052000000003</v>
      </c>
      <c r="E45" s="208">
        <v>10572.758999999998</v>
      </c>
      <c r="F45" s="208">
        <v>10588.667000000001</v>
      </c>
      <c r="G45" s="208">
        <v>10671.486000000001</v>
      </c>
      <c r="H45" s="208">
        <v>10013.630000000001</v>
      </c>
      <c r="I45" s="208">
        <v>10218.645999999999</v>
      </c>
      <c r="J45" s="208">
        <v>9990.4419999999991</v>
      </c>
      <c r="K45" s="208">
        <v>9631.4039999999986</v>
      </c>
      <c r="L45" s="208">
        <v>9698.2680000000018</v>
      </c>
      <c r="M45" s="208">
        <v>9662.2289999999994</v>
      </c>
      <c r="N45" s="208">
        <v>9679.1450000000004</v>
      </c>
      <c r="O45" s="208">
        <v>9554.1949999999997</v>
      </c>
      <c r="P45" s="208">
        <v>10073.396999999997</v>
      </c>
      <c r="Q45" s="208">
        <v>10254.826999999999</v>
      </c>
      <c r="R45" s="208">
        <v>10279.182999999999</v>
      </c>
      <c r="S45" s="208">
        <v>10427.317000000001</v>
      </c>
      <c r="T45" s="208">
        <v>4926.0929999999998</v>
      </c>
      <c r="U45" s="208">
        <v>7652.34</v>
      </c>
      <c r="V45" s="208">
        <v>9289.8570000000018</v>
      </c>
    </row>
    <row r="46" spans="1:25" ht="19.5" customHeight="1">
      <c r="A46" s="122" t="s">
        <v>27</v>
      </c>
      <c r="B46" s="208">
        <v>2786.9259999999999</v>
      </c>
      <c r="C46" s="208">
        <v>2951.2200000000003</v>
      </c>
      <c r="D46" s="208">
        <v>3070.7539999999999</v>
      </c>
      <c r="E46" s="208">
        <v>3026.2640000000001</v>
      </c>
      <c r="F46" s="208">
        <v>3113.174</v>
      </c>
      <c r="G46" s="208">
        <v>3244.0509999999999</v>
      </c>
      <c r="H46" s="208">
        <v>3065.7060000000001</v>
      </c>
      <c r="I46" s="208">
        <v>3135.9839999999999</v>
      </c>
      <c r="J46" s="208">
        <v>3081.1549999999997</v>
      </c>
      <c r="K46" s="208">
        <v>3109.0040000000008</v>
      </c>
      <c r="L46" s="208">
        <v>3103.5320000000002</v>
      </c>
      <c r="M46" s="208">
        <v>2972.6699999999996</v>
      </c>
      <c r="N46" s="208">
        <v>3074.5450000000001</v>
      </c>
      <c r="O46" s="208">
        <v>3147.7539999999999</v>
      </c>
      <c r="P46" s="208">
        <v>3371.1740000000004</v>
      </c>
      <c r="Q46" s="208">
        <v>3505.79</v>
      </c>
      <c r="R46" s="208">
        <v>3456.4649999999997</v>
      </c>
      <c r="S46" s="208">
        <v>3534.489</v>
      </c>
      <c r="T46" s="208">
        <v>2112.7690000000002</v>
      </c>
      <c r="U46" s="208">
        <v>3082.4229999999998</v>
      </c>
      <c r="V46" s="277" t="s">
        <v>366</v>
      </c>
    </row>
    <row r="47" spans="1:25" ht="27.75" customHeight="1">
      <c r="A47" s="206" t="s">
        <v>353</v>
      </c>
      <c r="B47" s="207"/>
      <c r="C47" s="207"/>
      <c r="D47" s="207"/>
      <c r="E47" s="207"/>
      <c r="F47" s="207"/>
      <c r="G47" s="207"/>
      <c r="H47" s="207"/>
      <c r="I47" s="207"/>
      <c r="J47" s="207"/>
      <c r="K47" s="207"/>
      <c r="L47" s="207"/>
      <c r="V47" s="277"/>
    </row>
    <row r="48" spans="1:25" ht="19.5" customHeight="1">
      <c r="A48" s="122" t="s">
        <v>26</v>
      </c>
      <c r="B48" s="208">
        <v>7575.558</v>
      </c>
      <c r="C48" s="208">
        <v>8033.7749999999996</v>
      </c>
      <c r="D48" s="208">
        <v>8293.0520000000033</v>
      </c>
      <c r="E48" s="208">
        <v>8327.4359999999979</v>
      </c>
      <c r="F48" s="208">
        <v>8452.6670000000013</v>
      </c>
      <c r="G48" s="208">
        <v>8466.4860000000008</v>
      </c>
      <c r="H48" s="208">
        <v>8000.63</v>
      </c>
      <c r="I48" s="208">
        <v>8271.6459999999988</v>
      </c>
      <c r="J48" s="208">
        <v>8016.4259999999995</v>
      </c>
      <c r="K48" s="208">
        <v>7773.0959999999995</v>
      </c>
      <c r="L48" s="208">
        <v>7888.1470000000018</v>
      </c>
      <c r="M48" s="208">
        <v>7830.5429999999988</v>
      </c>
      <c r="N48" s="23">
        <v>7884.3119999999999</v>
      </c>
      <c r="O48" s="23">
        <v>7824.3799999999992</v>
      </c>
      <c r="P48" s="23">
        <v>8319.9539999999979</v>
      </c>
      <c r="Q48" s="23">
        <v>8501.3559999999998</v>
      </c>
      <c r="R48" s="23">
        <v>8529.137999999999</v>
      </c>
      <c r="S48" s="23">
        <v>8656.3170000000009</v>
      </c>
      <c r="T48" s="23">
        <v>4076.0929999999998</v>
      </c>
      <c r="U48" s="23">
        <v>6261.3319999999994</v>
      </c>
      <c r="V48" s="290">
        <v>7619.045000000001</v>
      </c>
    </row>
    <row r="49" spans="1:22" ht="19.5" customHeight="1">
      <c r="A49" s="122" t="s">
        <v>27</v>
      </c>
      <c r="B49" s="208">
        <v>2255.9259999999999</v>
      </c>
      <c r="C49" s="208">
        <v>2384.2200000000003</v>
      </c>
      <c r="D49" s="208">
        <v>2472.7539999999999</v>
      </c>
      <c r="E49" s="208">
        <v>2503.2640000000001</v>
      </c>
      <c r="F49" s="208">
        <v>2610.174</v>
      </c>
      <c r="G49" s="208">
        <v>2710.0509999999999</v>
      </c>
      <c r="H49" s="208">
        <v>2578.7060000000001</v>
      </c>
      <c r="I49" s="208">
        <v>2648.616</v>
      </c>
      <c r="J49" s="208">
        <v>2563.6</v>
      </c>
      <c r="K49" s="208">
        <v>2588.9100000000008</v>
      </c>
      <c r="L49" s="208">
        <v>2655.4160000000002</v>
      </c>
      <c r="M49" s="208">
        <v>2577.1989999999996</v>
      </c>
      <c r="N49" s="168">
        <v>2625.989</v>
      </c>
      <c r="O49" s="168">
        <v>2706.2539999999999</v>
      </c>
      <c r="P49" s="168">
        <v>2930.1810000000005</v>
      </c>
      <c r="Q49" s="168">
        <v>3060.0419999999999</v>
      </c>
      <c r="R49" s="168">
        <v>3043.4159999999997</v>
      </c>
      <c r="S49" s="168">
        <v>3119.9380000000001</v>
      </c>
      <c r="T49" s="168">
        <v>1860.769</v>
      </c>
      <c r="U49" s="168">
        <v>2638.4229999999998</v>
      </c>
      <c r="V49" s="277" t="s">
        <v>366</v>
      </c>
    </row>
    <row r="50" spans="1:22" ht="9" customHeight="1">
      <c r="A50" s="20"/>
      <c r="B50" s="132"/>
      <c r="C50" s="132"/>
      <c r="D50" s="20"/>
      <c r="E50" s="20"/>
      <c r="F50" s="20"/>
      <c r="G50" s="20"/>
      <c r="H50" s="20"/>
      <c r="I50" s="20"/>
      <c r="J50" s="20"/>
      <c r="K50" s="20"/>
      <c r="L50" s="20"/>
      <c r="M50" s="20"/>
    </row>
    <row r="51" spans="1:22">
      <c r="A51" s="20"/>
      <c r="B51" s="132"/>
      <c r="C51" s="132"/>
      <c r="D51" s="132"/>
      <c r="E51" s="132"/>
      <c r="F51" s="132"/>
      <c r="G51" s="20"/>
      <c r="H51" s="20"/>
      <c r="I51" s="20"/>
      <c r="J51" s="20"/>
      <c r="K51" s="20"/>
      <c r="L51" s="20"/>
      <c r="V51" s="190"/>
    </row>
    <row r="52" spans="1:22">
      <c r="A52" s="20"/>
      <c r="B52" s="132"/>
      <c r="C52" s="132"/>
      <c r="D52" s="132"/>
      <c r="E52" s="132"/>
      <c r="F52" s="132"/>
      <c r="G52" s="20"/>
      <c r="H52" s="20"/>
      <c r="I52" s="20"/>
      <c r="J52" s="20"/>
      <c r="K52" s="20"/>
      <c r="L52" s="20"/>
      <c r="V52" s="190"/>
    </row>
    <row r="53" spans="1:22">
      <c r="A53" s="20"/>
      <c r="B53" s="132"/>
      <c r="C53" s="132"/>
      <c r="D53" s="132"/>
      <c r="E53" s="132"/>
      <c r="F53" s="132"/>
      <c r="G53" s="20"/>
      <c r="H53" s="20"/>
      <c r="I53" s="20"/>
      <c r="J53" s="20"/>
      <c r="K53" s="20"/>
      <c r="L53" s="20"/>
      <c r="M53" s="20"/>
      <c r="N53" s="20"/>
      <c r="O53" s="20"/>
      <c r="P53" s="20"/>
      <c r="Q53" s="20"/>
      <c r="R53" s="20"/>
      <c r="S53" s="20"/>
      <c r="T53" s="20"/>
      <c r="U53" s="20"/>
    </row>
    <row r="54" spans="1:22">
      <c r="A54" s="20"/>
      <c r="B54" s="132"/>
      <c r="C54" s="132"/>
      <c r="D54" s="132"/>
      <c r="E54" s="132"/>
      <c r="F54" s="132"/>
      <c r="G54" s="20"/>
      <c r="H54" s="20"/>
      <c r="I54" s="20"/>
      <c r="J54" s="20"/>
      <c r="K54" s="20"/>
      <c r="L54" s="20"/>
    </row>
    <row r="55" spans="1:22">
      <c r="A55" s="20"/>
      <c r="B55" s="132"/>
      <c r="C55" s="132"/>
      <c r="D55" s="132"/>
      <c r="E55" s="132"/>
      <c r="F55" s="132"/>
      <c r="G55" s="20"/>
      <c r="H55" s="20"/>
      <c r="I55" s="20"/>
      <c r="J55" s="20"/>
      <c r="K55" s="20"/>
      <c r="L55" s="20"/>
      <c r="U55" s="200"/>
    </row>
    <row r="56" spans="1:22">
      <c r="A56" s="20"/>
      <c r="B56" s="132"/>
      <c r="C56" s="132"/>
      <c r="D56" s="132"/>
      <c r="E56" s="132"/>
      <c r="F56" s="132"/>
      <c r="G56" s="20"/>
      <c r="H56" s="20"/>
      <c r="I56" s="20"/>
      <c r="J56" s="20"/>
      <c r="K56" s="20"/>
      <c r="L56" s="20"/>
    </row>
    <row r="57" spans="1:22">
      <c r="A57" s="20"/>
      <c r="B57" s="132"/>
      <c r="C57" s="132"/>
      <c r="D57" s="132"/>
      <c r="E57" s="132"/>
      <c r="F57" s="132"/>
      <c r="G57" s="20"/>
      <c r="H57" s="20"/>
      <c r="I57" s="20"/>
      <c r="J57" s="20"/>
      <c r="K57" s="20"/>
      <c r="L57" s="20"/>
    </row>
    <row r="58" spans="1:22">
      <c r="A58" s="20"/>
      <c r="B58" s="132"/>
      <c r="C58" s="132"/>
      <c r="D58" s="132"/>
      <c r="E58" s="132"/>
      <c r="F58" s="132"/>
      <c r="G58" s="20"/>
      <c r="H58" s="20"/>
      <c r="I58" s="20"/>
      <c r="J58" s="20"/>
      <c r="K58" s="20"/>
      <c r="L58" s="20"/>
    </row>
    <row r="59" spans="1:22">
      <c r="A59" s="20"/>
      <c r="B59" s="132"/>
      <c r="C59" s="132"/>
      <c r="D59" s="132"/>
      <c r="E59" s="132"/>
      <c r="F59" s="132"/>
      <c r="G59" s="20"/>
      <c r="H59" s="20"/>
      <c r="I59" s="20"/>
      <c r="J59" s="20"/>
      <c r="K59" s="20"/>
      <c r="L59" s="20"/>
    </row>
    <row r="60" spans="1:22">
      <c r="A60" s="20"/>
      <c r="B60" s="132"/>
      <c r="C60" s="132"/>
      <c r="D60" s="132"/>
      <c r="E60" s="132"/>
      <c r="F60" s="132"/>
      <c r="G60" s="20"/>
      <c r="H60" s="20"/>
      <c r="I60" s="20"/>
      <c r="J60" s="20"/>
      <c r="K60" s="20"/>
      <c r="L60" s="20"/>
    </row>
    <row r="61" spans="1:22">
      <c r="A61" s="20"/>
      <c r="B61" s="132"/>
      <c r="C61" s="132"/>
      <c r="D61" s="132"/>
      <c r="E61" s="132"/>
      <c r="F61" s="132"/>
      <c r="G61" s="20"/>
      <c r="H61" s="20"/>
      <c r="I61" s="20"/>
      <c r="J61" s="20"/>
      <c r="K61" s="20"/>
      <c r="L61" s="20"/>
    </row>
    <row r="62" spans="1:22">
      <c r="A62" s="20"/>
      <c r="B62" s="132"/>
      <c r="C62" s="132"/>
      <c r="D62" s="132"/>
      <c r="E62" s="132"/>
      <c r="F62" s="132"/>
      <c r="G62" s="20"/>
      <c r="H62" s="20"/>
      <c r="I62" s="20"/>
      <c r="J62" s="20"/>
      <c r="K62" s="20"/>
      <c r="L62" s="20"/>
    </row>
    <row r="63" spans="1:22">
      <c r="A63" s="20"/>
      <c r="B63" s="132"/>
      <c r="C63" s="132"/>
      <c r="D63" s="132"/>
      <c r="E63" s="132"/>
      <c r="F63" s="132"/>
      <c r="G63" s="20"/>
      <c r="H63" s="20"/>
      <c r="I63" s="20"/>
      <c r="J63" s="20"/>
      <c r="K63" s="20"/>
      <c r="L63" s="20"/>
    </row>
    <row r="64" spans="1:22">
      <c r="A64" s="20"/>
      <c r="B64" s="132"/>
      <c r="C64" s="132"/>
      <c r="D64" s="132"/>
      <c r="E64" s="132"/>
      <c r="F64" s="132"/>
      <c r="G64" s="20"/>
      <c r="H64" s="20"/>
      <c r="I64" s="20"/>
      <c r="J64" s="20"/>
      <c r="K64" s="20"/>
      <c r="L64" s="20"/>
    </row>
    <row r="66" spans="9:9">
      <c r="I66" s="200"/>
    </row>
  </sheetData>
  <phoneticPr fontId="6" type="noConversion"/>
  <pageMargins left="0.51181102362204722" right="0.31496062992125984" top="0.35433070866141736" bottom="0.35433070866141736" header="0.31496062992125984" footer="0.31496062992125984"/>
  <pageSetup paperSize="9" scale="32"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M48"/>
  <sheetViews>
    <sheetView zoomScale="78" zoomScaleNormal="78" workbookViewId="0">
      <selection activeCell="AC40" sqref="AC40"/>
    </sheetView>
  </sheetViews>
  <sheetFormatPr defaultColWidth="12.54296875" defaultRowHeight="15.5"/>
  <cols>
    <col min="1" max="1" width="49.7265625" style="8" customWidth="1"/>
    <col min="2" max="2" width="10.1796875" style="8" customWidth="1"/>
    <col min="3" max="4" width="9.81640625" style="8" customWidth="1"/>
    <col min="5" max="5" width="11" style="8" customWidth="1"/>
    <col min="6" max="6" width="11.1796875" style="8" customWidth="1"/>
    <col min="7" max="10" width="12.54296875" style="8"/>
    <col min="11" max="11" width="14.26953125" style="8" customWidth="1"/>
    <col min="12" max="16384" width="12.54296875" style="8"/>
  </cols>
  <sheetData>
    <row r="1" spans="1:13" ht="22.5" customHeight="1">
      <c r="A1" s="21" t="s">
        <v>282</v>
      </c>
      <c r="B1" s="20"/>
      <c r="C1" s="20"/>
      <c r="D1" s="20"/>
      <c r="E1" s="144"/>
    </row>
    <row r="2" spans="1:13" ht="22.5" customHeight="1">
      <c r="A2" s="24" t="s">
        <v>364</v>
      </c>
      <c r="B2" s="20"/>
      <c r="C2" s="20"/>
      <c r="D2" s="20"/>
      <c r="E2" s="144"/>
    </row>
    <row r="3" spans="1:13" s="3" customFormat="1" ht="32.25" customHeight="1">
      <c r="A3" s="22" t="s">
        <v>356</v>
      </c>
      <c r="B3" s="187" t="s">
        <v>390</v>
      </c>
      <c r="C3" s="187" t="s">
        <v>391</v>
      </c>
      <c r="D3" s="187" t="s">
        <v>392</v>
      </c>
      <c r="E3" s="187" t="s">
        <v>393</v>
      </c>
      <c r="F3" s="187" t="s">
        <v>394</v>
      </c>
      <c r="G3" s="187" t="s">
        <v>395</v>
      </c>
      <c r="H3" s="187" t="s">
        <v>396</v>
      </c>
      <c r="I3" s="187" t="s">
        <v>397</v>
      </c>
      <c r="J3" s="187" t="s">
        <v>398</v>
      </c>
      <c r="K3" s="253" t="s">
        <v>553</v>
      </c>
      <c r="L3" s="22" t="s">
        <v>638</v>
      </c>
      <c r="M3" s="22" t="s">
        <v>670</v>
      </c>
    </row>
    <row r="4" spans="1:13" ht="29.25" customHeight="1">
      <c r="A4" s="21" t="s">
        <v>0</v>
      </c>
      <c r="B4" s="20"/>
      <c r="C4" s="20"/>
      <c r="I4" s="140"/>
      <c r="J4" s="140"/>
      <c r="K4" s="140"/>
      <c r="L4" s="215" t="s">
        <v>423</v>
      </c>
      <c r="M4" s="140"/>
    </row>
    <row r="5" spans="1:13" ht="20.25" customHeight="1">
      <c r="A5" s="24" t="s">
        <v>380</v>
      </c>
      <c r="B5" s="140">
        <f>IF(ISERR('S1 Numbers'!K6/'S1 Numbers'!$K6*100),"..",IF(('S1 Numbers'!K6/'S1 Numbers'!$K6*100)=0,"..",('S1 Numbers'!K6/'S1 Numbers'!$K6)*100))</f>
        <v>100</v>
      </c>
      <c r="C5" s="140">
        <f>IF(ISERR('S1 Numbers'!L6/'S1 Numbers'!$K6*100),"..",IF(('S1 Numbers'!L6/'S1 Numbers'!$K6*100)=0,"..",('S1 Numbers'!L6/'S1 Numbers'!$K6)*100))</f>
        <v>101.09750949767835</v>
      </c>
      <c r="D5" s="140">
        <f>IF(ISERR('S1 Numbers'!M6/'S1 Numbers'!$K6*100),"..",IF(('S1 Numbers'!M6/'S1 Numbers'!$K6*100)=0,"..",('S1 Numbers'!M6/'S1 Numbers'!$K6)*100))</f>
        <v>102.82819755170958</v>
      </c>
      <c r="E5" s="140">
        <f>IF(ISERR('S1 Numbers'!N6/'S1 Numbers'!$K6*100),"..",IF(('S1 Numbers'!N6/'S1 Numbers'!$K6*100)=0,"..",('S1 Numbers'!N6/'S1 Numbers'!$K6)*100))</f>
        <v>105.34542000844237</v>
      </c>
      <c r="F5" s="140">
        <f>IF(ISERR('S1 Numbers'!O6/'S1 Numbers'!$K6*100),"..",IF(('S1 Numbers'!O6/'S1 Numbers'!$K6*100)=0,"..",('S1 Numbers'!O6/'S1 Numbers'!$K6)*100))</f>
        <v>107.09159983115239</v>
      </c>
      <c r="G5" s="140">
        <f>IF(ISERR('S1 Numbers'!P6/'S1 Numbers'!$K6*100),"..",IF(('S1 Numbers'!P6/'S1 Numbers'!$K6*100)=0,"..",('S1 Numbers'!P6/'S1 Numbers'!$K6)*100))</f>
        <v>109.51034191642044</v>
      </c>
      <c r="H5" s="140">
        <f>IF(ISERR('S1 Numbers'!Q6/'S1 Numbers'!$K6*100),"..",IF(('S1 Numbers'!Q6/'S1 Numbers'!$K6*100)=0,"..",('S1 Numbers'!Q6/'S1 Numbers'!$K6)*100))</f>
        <v>111.35673279864922</v>
      </c>
      <c r="I5" s="140">
        <f>IF(ISERR('S1 Numbers'!R6/'S1 Numbers'!$K6*100),"..",IF(('S1 Numbers'!R6/'S1 Numbers'!$K6*100)=0,"..",('S1 Numbers'!R6/'S1 Numbers'!$K6)*100))</f>
        <v>112.48940481215701</v>
      </c>
      <c r="J5" s="140">
        <f>IF(ISERR('S1 Numbers'!S6/'S1 Numbers'!$K6*100),"..",IF(('S1 Numbers'!S6/'S1 Numbers'!$K6*100)=0,"..",('S1 Numbers'!S6/'S1 Numbers'!$K6)*100))</f>
        <v>114.44474461798227</v>
      </c>
      <c r="K5" s="140">
        <f>IF(ISERR('S1 Numbers'!T6/'S1 Numbers'!$K6*100),"..",IF(('S1 Numbers'!T6/'S1 Numbers'!$K6*100)=0,"..",('S1 Numbers'!T6/'S1 Numbers'!$K6)*100))</f>
        <v>114.31346559729843</v>
      </c>
      <c r="L5" s="140">
        <f>IF(ISERR('S1 Numbers'!U6/'S1 Numbers'!$K6*100),"..",IF(('S1 Numbers'!U6/'S1 Numbers'!$K6*100)=0,"..",('S1 Numbers'!U6/'S1 Numbers'!$K6)*100))</f>
        <v>114.48108906711691</v>
      </c>
      <c r="M5" s="140">
        <f>IF(ISERR('S1 Numbers'!V6/'S1 Numbers'!$K6*100),"..",IF(('S1 Numbers'!V6/'S1 Numbers'!$K6*100)=0,"..",('S1 Numbers'!V6/'S1 Numbers'!$K6)*100))</f>
        <v>114.96749683410721</v>
      </c>
    </row>
    <row r="6" spans="1:13" ht="20.25" customHeight="1">
      <c r="A6" s="24" t="s">
        <v>399</v>
      </c>
      <c r="B6" s="140">
        <f>IF(ISERR('S1 Numbers'!K7/'S1 Numbers'!$K7*100),"..",IF(('S1 Numbers'!K7/'S1 Numbers'!$K7*100)=0,"..",('S1 Numbers'!K7/'S1 Numbers'!$K7)*100))</f>
        <v>100</v>
      </c>
      <c r="C6" s="140">
        <f>IF(ISERR('S1 Numbers'!L7/'S1 Numbers'!$K7*100),"..",IF(('S1 Numbers'!L7/'S1 Numbers'!$K7*100)=0,"..",('S1 Numbers'!L7/'S1 Numbers'!$K7)*100))</f>
        <v>100.96618357487924</v>
      </c>
      <c r="D6" s="140">
        <f>IF(ISERR('S1 Numbers'!M7/'S1 Numbers'!$K7*100),"..",IF(('S1 Numbers'!M7/'S1 Numbers'!$K7*100)=0,"..",('S1 Numbers'!M7/'S1 Numbers'!$K7)*100))</f>
        <v>102.52694165737644</v>
      </c>
      <c r="E6" s="140">
        <f>IF(ISERR('S1 Numbers'!N7/'S1 Numbers'!$K7*100),"..",IF(('S1 Numbers'!N7/'S1 Numbers'!$K7*100)=0,"..",('S1 Numbers'!N7/'S1 Numbers'!$K7)*100))</f>
        <v>104.84429580081751</v>
      </c>
      <c r="F6" s="140">
        <f>IF(ISERR('S1 Numbers'!O7/'S1 Numbers'!$K7*100),"..",IF(('S1 Numbers'!O7/'S1 Numbers'!$K7*100)=0,"..",('S1 Numbers'!O7/'S1 Numbers'!$K7)*100))</f>
        <v>106.38264585655888</v>
      </c>
      <c r="G6" s="140">
        <f>IF(ISERR('S1 Numbers'!P7/'S1 Numbers'!$K7*100),"..",IF(('S1 Numbers'!P7/'S1 Numbers'!$K7*100)=0,"..",('S1 Numbers'!P7/'S1 Numbers'!$K7)*100))</f>
        <v>108.46722408026758</v>
      </c>
      <c r="H6" s="140">
        <f>IF(ISERR('S1 Numbers'!Q7/'S1 Numbers'!$K7*100),"..",IF(('S1 Numbers'!Q7/'S1 Numbers'!$K7*100)=0,"..",('S1 Numbers'!Q7/'S1 Numbers'!$K7)*100))</f>
        <v>110.05570419918244</v>
      </c>
      <c r="I6" s="140">
        <f>IF(ISERR('S1 Numbers'!R7/'S1 Numbers'!$K7*100),"..",IF(('S1 Numbers'!R7/'S1 Numbers'!$K7*100)=0,"..",('S1 Numbers'!R7/'S1 Numbers'!$K7)*100))</f>
        <v>111.13768115942028</v>
      </c>
      <c r="J6" s="140">
        <f>IF(ISERR('S1 Numbers'!S7/'S1 Numbers'!$K7*100),"..",IF(('S1 Numbers'!S7/'S1 Numbers'!$K7*100)=0,"..",('S1 Numbers'!S7/'S1 Numbers'!$K7)*100))</f>
        <v>112.99810479375697</v>
      </c>
      <c r="K6" s="140">
        <f>IF(ISERR('S1 Numbers'!T7/'S1 Numbers'!$K7*100),"..",IF(('S1 Numbers'!T7/'S1 Numbers'!$K7*100)=0,"..",('S1 Numbers'!T7/'S1 Numbers'!$K7)*100))</f>
        <v>113.05592716462283</v>
      </c>
      <c r="L6" s="140">
        <f>IF(ISERR('S1 Numbers'!U7/'S1 Numbers'!$K7*100),"..",IF(('S1 Numbers'!U7/'S1 Numbers'!$K7*100)=0,"..",('S1 Numbers'!U7/'S1 Numbers'!$K7)*100))</f>
        <v>113.84444444444443</v>
      </c>
      <c r="M6" s="140">
        <f>IF(ISERR('S1 Numbers'!V7/'S1 Numbers'!$K7*100),"..",IF(('S1 Numbers'!V7/'S1 Numbers'!$K7*100)=0,"..",('S1 Numbers'!V7/'S1 Numbers'!$K7)*100))</f>
        <v>114.95083612040136</v>
      </c>
    </row>
    <row r="7" spans="1:13" ht="20.25" customHeight="1">
      <c r="A7" s="24" t="s">
        <v>2</v>
      </c>
      <c r="B7" s="140">
        <f>IF(ISERR('S1 Numbers'!K8/'S1 Numbers'!$K8*100),"..",IF(('S1 Numbers'!K8/'S1 Numbers'!$K8*100)=0,"..",('S1 Numbers'!K8/'S1 Numbers'!$K8)*100))</f>
        <v>100</v>
      </c>
      <c r="C7" s="140">
        <f>IF(ISERR('S1 Numbers'!L8/'S1 Numbers'!$K8*100),"..",IF(('S1 Numbers'!L8/'S1 Numbers'!$K8*100)=0,"..",('S1 Numbers'!L8/'S1 Numbers'!$K8)*100))</f>
        <v>106.96984676223431</v>
      </c>
      <c r="D7" s="140">
        <f>IF(ISERR('S1 Numbers'!M8/'S1 Numbers'!$K8*100),"..",IF(('S1 Numbers'!M8/'S1 Numbers'!$K8*100)=0,"..",('S1 Numbers'!M8/'S1 Numbers'!$K8)*100))</f>
        <v>119.32773109243698</v>
      </c>
      <c r="E7" s="140">
        <f>IF(ISERR('S1 Numbers'!N8/'S1 Numbers'!$K8*100),"..",IF(('S1 Numbers'!N8/'S1 Numbers'!$K8*100)=0,"..",('S1 Numbers'!N8/'S1 Numbers'!$K8)*100))</f>
        <v>129.5916955017301</v>
      </c>
      <c r="F7" s="140">
        <f>IF(ISERR('S1 Numbers'!O8/'S1 Numbers'!$K8*100),"..",IF(('S1 Numbers'!O8/'S1 Numbers'!$K8*100)=0,"..",('S1 Numbers'!O8/'S1 Numbers'!$K8)*100))</f>
        <v>132.2679189322788</v>
      </c>
      <c r="G7" s="140">
        <f>IF(ISERR('S1 Numbers'!P8/'S1 Numbers'!$K8*100),"..",IF(('S1 Numbers'!P8/'S1 Numbers'!$K8*100)=0,"..",('S1 Numbers'!P8/'S1 Numbers'!$K8)*100))</f>
        <v>133.54671280276818</v>
      </c>
      <c r="H7" s="140">
        <f>IF(ISERR('S1 Numbers'!Q8/'S1 Numbers'!$K8*100),"..",IF(('S1 Numbers'!Q8/'S1 Numbers'!$K8*100)=0,"..",('S1 Numbers'!Q8/'S1 Numbers'!$K8)*100))</f>
        <v>123.43499752842312</v>
      </c>
      <c r="I7" s="140">
        <f>IF(ISERR('S1 Numbers'!R8/'S1 Numbers'!$K8*100),"..",IF(('S1 Numbers'!R8/'S1 Numbers'!$K8*100)=0,"..",('S1 Numbers'!R8/'S1 Numbers'!$K8)*100))</f>
        <v>115.20415224913492</v>
      </c>
      <c r="J7" s="140">
        <f>IF(ISERR('S1 Numbers'!S8/'S1 Numbers'!$K8*100),"..",IF(('S1 Numbers'!S8/'S1 Numbers'!$K8*100)=0,"..",('S1 Numbers'!S8/'S1 Numbers'!$K8)*100))</f>
        <v>109.11814137419672</v>
      </c>
      <c r="K7" s="140">
        <f>IF(ISERR('S1 Numbers'!T8/'S1 Numbers'!$K8*100),"..",IF(('S1 Numbers'!T8/'S1 Numbers'!$K8*100)=0,"..",('S1 Numbers'!T8/'S1 Numbers'!$K8)*100))</f>
        <v>79.548195748887792</v>
      </c>
      <c r="L7" s="140">
        <f>IF(ISERR('S1 Numbers'!U8/'S1 Numbers'!$K8*100),"..",IF(('S1 Numbers'!U8/'S1 Numbers'!$K8*100)=0,"..",('S1 Numbers'!U8/'S1 Numbers'!$K8)*100))</f>
        <v>89.644587246663363</v>
      </c>
      <c r="M7" s="140">
        <f>IF(ISERR('S1 Numbers'!V8/'S1 Numbers'!$K8*100),"..",IF(('S1 Numbers'!V8/'S1 Numbers'!$K8*100)=0,"..",('S1 Numbers'!V8/'S1 Numbers'!$K8)*100))</f>
        <v>89.230350963914958</v>
      </c>
    </row>
    <row r="8" spans="1:13" ht="30" customHeight="1">
      <c r="A8" s="21" t="s">
        <v>400</v>
      </c>
      <c r="B8" s="140"/>
      <c r="C8" s="140"/>
      <c r="D8" s="140"/>
      <c r="E8" s="140"/>
      <c r="F8" s="140"/>
      <c r="G8" s="140"/>
      <c r="H8" s="140"/>
      <c r="I8" s="140"/>
      <c r="J8" s="140"/>
      <c r="K8" s="140"/>
      <c r="L8" s="140"/>
      <c r="M8" s="140"/>
    </row>
    <row r="9" spans="1:13" ht="36.75" customHeight="1">
      <c r="A9" s="191" t="s">
        <v>401</v>
      </c>
      <c r="B9" s="140">
        <f>IF(ISERR('S1 Numbers'!K10/'S1 Numbers'!$K10*100),"..",IF(('S1 Numbers'!K10/'S1 Numbers'!$K10*100)=0,"..",('S1 Numbers'!K10/'S1 Numbers'!$K10)*100))</f>
        <v>100</v>
      </c>
      <c r="C9" s="140">
        <f>IF(ISERR('S1 Numbers'!L10/'S1 Numbers'!$K10*100),"..",IF(('S1 Numbers'!L10/'S1 Numbers'!$K10*100)=0,"..",('S1 Numbers'!L10/'S1 Numbers'!$K10)*100))</f>
        <v>96.482158971423331</v>
      </c>
      <c r="D9" s="140">
        <f>IF(ISERR('S1 Numbers'!M10/'S1 Numbers'!$K10*100),"..",IF(('S1 Numbers'!M10/'S1 Numbers'!$K10*100)=0,"..",('S1 Numbers'!M10/'S1 Numbers'!$K10)*100))</f>
        <v>96.646140150873677</v>
      </c>
      <c r="E9" s="140">
        <f>IF(ISERR('S1 Numbers'!N10/'S1 Numbers'!$K10*100),"..",IF(('S1 Numbers'!N10/'S1 Numbers'!$K10*100)=0,"..",('S1 Numbers'!N10/'S1 Numbers'!$K10)*100))</f>
        <v>95.085627494380773</v>
      </c>
      <c r="F9" s="140">
        <f>IF(ISERR('S1 Numbers'!O10/'S1 Numbers'!$K10*100),"..",IF(('S1 Numbers'!O10/'S1 Numbers'!$K10*100)=0,"..",('S1 Numbers'!O10/'S1 Numbers'!$K10)*100))</f>
        <v>94.033698737556875</v>
      </c>
      <c r="G9" s="140">
        <f>IF(ISERR('S1 Numbers'!P10/'S1 Numbers'!$K10*100),"..",IF(('S1 Numbers'!P10/'S1 Numbers'!$K10*100)=0,"..",('S1 Numbers'!P10/'S1 Numbers'!$K10)*100))</f>
        <v>90.035998677039203</v>
      </c>
      <c r="H9" s="140">
        <f>IF(ISERR('S1 Numbers'!Q10/'S1 Numbers'!$K10*100),"..",IF(('S1 Numbers'!Q10/'S1 Numbers'!$K10*100)=0,"..",('S1 Numbers'!Q10/'S1 Numbers'!$K10)*100))</f>
        <v>88.60114819438229</v>
      </c>
      <c r="I9" s="140">
        <f>IF(ISERR('S1 Numbers'!R10/'S1 Numbers'!$K10*100),"..",IF(('S1 Numbers'!R10/'S1 Numbers'!$K10*100)=0,"..",('S1 Numbers'!R10/'S1 Numbers'!$K10)*100))</f>
        <v>85.6171717007891</v>
      </c>
      <c r="J9" s="140">
        <f>IF(ISERR('S1 Numbers'!S10/'S1 Numbers'!$K10*100),"..",IF(('S1 Numbers'!S10/'S1 Numbers'!$K10*100)=0,"..",('S1 Numbers'!S10/'S1 Numbers'!$K10)*100))</f>
        <v>82.862731860549246</v>
      </c>
      <c r="K9" s="140">
        <f>IF(ISERR('S1 Numbers'!T10/'S1 Numbers'!$K10*100),"..",IF(('S1 Numbers'!T10/'S1 Numbers'!$K10*100)=0,"..",('S1 Numbers'!T10/'S1 Numbers'!$K10)*100))</f>
        <v>28.692081669165255</v>
      </c>
      <c r="L9" s="140">
        <f>IF(ISERR('S1 Numbers'!U10/'S1 Numbers'!$K10*100),"..",IF(('S1 Numbers'!U10/'S1 Numbers'!$K10*100)=0,"..",('S1 Numbers'!U10/'S1 Numbers'!$K10)*100))</f>
        <v>53.494993751335741</v>
      </c>
      <c r="M9" s="140">
        <f>IF(ISERR('S1 Numbers'!V10/'S1 Numbers'!$K10*100),"..",IF(('S1 Numbers'!V10/'S1 Numbers'!$K10*100)=0,"..",('S1 Numbers'!V10/'S1 Numbers'!$K10)*100))</f>
        <v>69.027734668362271</v>
      </c>
    </row>
    <row r="10" spans="1:13" ht="20.25" customHeight="1">
      <c r="A10" s="24" t="s">
        <v>402</v>
      </c>
      <c r="B10" s="140">
        <f>IF(ISERR('S1 Numbers'!K11/'S1 Numbers'!$K11*100),"..",IF(('S1 Numbers'!K11/'S1 Numbers'!$K11*100)=0,"..",('S1 Numbers'!K11/'S1 Numbers'!$K11)*100))</f>
        <v>100</v>
      </c>
      <c r="C10" s="140">
        <f>IF(ISERR('S1 Numbers'!L11/'S1 Numbers'!$K11*100),"..",IF(('S1 Numbers'!L11/'S1 Numbers'!$K11*100)=0,"..",('S1 Numbers'!L11/'S1 Numbers'!$K11)*100))</f>
        <v>96.715391300173593</v>
      </c>
      <c r="D10" s="140">
        <f>IF(ISERR('S1 Numbers'!M11/'S1 Numbers'!$K11*100),"..",IF(('S1 Numbers'!M11/'S1 Numbers'!$K11*100)=0,"..",('S1 Numbers'!M11/'S1 Numbers'!$K11)*100))</f>
        <v>98.109340574258553</v>
      </c>
      <c r="E10" s="140">
        <f>IF(ISERR('S1 Numbers'!N11/'S1 Numbers'!$K11*100),"..",IF(('S1 Numbers'!N11/'S1 Numbers'!$K11*100)=0,"..",('S1 Numbers'!N11/'S1 Numbers'!$K11)*100))</f>
        <v>97.082617935295346</v>
      </c>
      <c r="F10" s="140">
        <f>IF(ISERR('S1 Numbers'!O11/'S1 Numbers'!$K11*100),"..",IF(('S1 Numbers'!O11/'S1 Numbers'!$K11*100)=0,"..",('S1 Numbers'!O11/'S1 Numbers'!$K11)*100))</f>
        <v>98.63065381569092</v>
      </c>
      <c r="G10" s="140">
        <f>IF(ISERR('S1 Numbers'!P11/'S1 Numbers'!$K11*100),"..",IF(('S1 Numbers'!P11/'S1 Numbers'!$K11*100)=0,"..",('S1 Numbers'!P11/'S1 Numbers'!$K11)*100))</f>
        <v>97.416096831229765</v>
      </c>
      <c r="H10" s="140">
        <f>IF(ISERR('S1 Numbers'!Q11/'S1 Numbers'!$K11*100),"..",IF(('S1 Numbers'!Q11/'S1 Numbers'!$K11*100)=0,"..",('S1 Numbers'!Q11/'S1 Numbers'!$K11)*100))</f>
        <v>96.519634661275703</v>
      </c>
      <c r="I10" s="140">
        <f>IF(ISERR('S1 Numbers'!R11/'S1 Numbers'!$K11*100),"..",IF(('S1 Numbers'!R11/'S1 Numbers'!$K11*100)=0,"..",('S1 Numbers'!R11/'S1 Numbers'!$K11)*100))</f>
        <v>95.732729719757799</v>
      </c>
      <c r="J10" s="140">
        <f>IF(ISERR('S1 Numbers'!S11/'S1 Numbers'!$K11*100),"..",IF(('S1 Numbers'!S11/'S1 Numbers'!$K11*100)=0,"..",('S1 Numbers'!S11/'S1 Numbers'!$K11)*100))</f>
        <v>96.316518435545547</v>
      </c>
      <c r="K10" s="140">
        <f>IF(ISERR('S1 Numbers'!T11/'S1 Numbers'!$K11*100),"..",IF(('S1 Numbers'!T11/'S1 Numbers'!$K11*100)=0,"..",('S1 Numbers'!T11/'S1 Numbers'!$K11)*100))</f>
        <v>74.766252573426755</v>
      </c>
      <c r="L10" s="140">
        <f>IF(ISERR('S1 Numbers'!U11/'S1 Numbers'!$K11*100),"..",IF(('S1 Numbers'!U11/'S1 Numbers'!$K11*100)=0,"..",('S1 Numbers'!U11/'S1 Numbers'!$K11)*100))</f>
        <v>85.056784349848598</v>
      </c>
      <c r="M10" s="140">
        <f>IF(ISERR('S1 Numbers'!V11/'S1 Numbers'!$K11*100),"..",IF(('S1 Numbers'!V11/'S1 Numbers'!$K11*100)=0,"..",('S1 Numbers'!V11/'S1 Numbers'!$K11)*100))</f>
        <v>81.228270294393937</v>
      </c>
    </row>
    <row r="11" spans="1:13" ht="20.25" customHeight="1">
      <c r="A11" s="24" t="s">
        <v>281</v>
      </c>
      <c r="B11" s="140" t="str">
        <f>IF(ISERR('S1 Numbers'!K12/'S1 Numbers'!$K12*100),"..",IF(('S1 Numbers'!K12/'S1 Numbers'!$K12*100)=0,"..",('S1 Numbers'!K12/'S1 Numbers'!$K12)*100))</f>
        <v>..</v>
      </c>
      <c r="C11" s="140" t="str">
        <f>IF(ISERR('S1 Numbers'!L12/'S1 Numbers'!$K12*100),"..",IF(('S1 Numbers'!L12/'S1 Numbers'!$K12*100)=0,"..",('S1 Numbers'!L12/'S1 Numbers'!$K12)*100))</f>
        <v>..</v>
      </c>
      <c r="D11" s="140" t="str">
        <f>IF(ISERR('S1 Numbers'!M12/'S1 Numbers'!$K12*100),"..",IF(('S1 Numbers'!M12/'S1 Numbers'!$K12*100)=0,"..",('S1 Numbers'!M12/'S1 Numbers'!$K12)*100))</f>
        <v>..</v>
      </c>
      <c r="E11" s="140" t="str">
        <f>IF(ISERR('S1 Numbers'!N12/'S1 Numbers'!$K12*100),"..",IF(('S1 Numbers'!N12/'S1 Numbers'!$K12*100)=0,"..",('S1 Numbers'!N12/'S1 Numbers'!$K12)*100))</f>
        <v>..</v>
      </c>
      <c r="F11" s="140" t="str">
        <f>IF(ISERR('S1 Numbers'!O12/'S1 Numbers'!$K12*100),"..",IF(('S1 Numbers'!O12/'S1 Numbers'!$K12*100)=0,"..",('S1 Numbers'!O12/'S1 Numbers'!$K12)*100))</f>
        <v>..</v>
      </c>
      <c r="G11" s="140" t="str">
        <f>IF(ISERR('S1 Numbers'!P12/'S1 Numbers'!$K12*100),"..",IF(('S1 Numbers'!P12/'S1 Numbers'!$K12*100)=0,"..",('S1 Numbers'!P12/'S1 Numbers'!$K12)*100))</f>
        <v>..</v>
      </c>
      <c r="H11" s="140" t="str">
        <f>IF(ISERR('S1 Numbers'!Q12/'S1 Numbers'!$K12*100),"..",IF(('S1 Numbers'!Q12/'S1 Numbers'!$K12*100)=0,"..",('S1 Numbers'!Q12/'S1 Numbers'!$K12)*100))</f>
        <v>..</v>
      </c>
      <c r="I11" s="140" t="str">
        <f>IF(ISERR('S1 Numbers'!R12/'S1 Numbers'!$K12*100),"..",IF(('S1 Numbers'!R12/'S1 Numbers'!$K12*100)=0,"..",('S1 Numbers'!R12/'S1 Numbers'!$K12)*100))</f>
        <v>..</v>
      </c>
      <c r="J11" s="140" t="str">
        <f>IF(ISERR('S1 Numbers'!S12/'S1 Numbers'!$K12*100),"..",IF(('S1 Numbers'!S12/'S1 Numbers'!$K12*100)=0,"..",('S1 Numbers'!S12/'S1 Numbers'!$K12)*100))</f>
        <v>..</v>
      </c>
      <c r="K11" s="140" t="str">
        <f>IF(ISERR('S1 Numbers'!T12/'S1 Numbers'!$K12*100),"..",IF(('S1 Numbers'!T12/'S1 Numbers'!$K12*100)=0,"..",('S1 Numbers'!T12/'S1 Numbers'!$K12)*100))</f>
        <v>..</v>
      </c>
      <c r="L11" s="140" t="str">
        <f>IF(ISERR('S1 Numbers'!V12/'S1 Numbers'!$K12*100),"..",IF(('S1 Numbers'!V12/'S1 Numbers'!$K12*100)=0,"..",('S1 Numbers'!V12/'S1 Numbers'!$K12)*100))</f>
        <v>..</v>
      </c>
      <c r="M11" s="140" t="str">
        <f>IF(ISERR('S1 Numbers'!#REF!/'S1 Numbers'!$K12*100),"..",IF(('S1 Numbers'!#REF!/'S1 Numbers'!$K12*100)=0,"..",('S1 Numbers'!#REF!/'S1 Numbers'!$K12)*100))</f>
        <v>..</v>
      </c>
    </row>
    <row r="12" spans="1:13" ht="20.25" customHeight="1">
      <c r="A12" s="193" t="s">
        <v>403</v>
      </c>
      <c r="B12" s="140">
        <f>IF(ISERR('S1 Numbers'!K13/'S1 Numbers'!$K13*100),"..",IF(('S1 Numbers'!K13/'S1 Numbers'!$K13*100)=0,"..",('S1 Numbers'!K13/'S1 Numbers'!$K13)*100))</f>
        <v>100</v>
      </c>
      <c r="C12" s="140">
        <f>IF(ISERR('S1 Numbers'!L13/'S1 Numbers'!$K13*100),"..",IF(('S1 Numbers'!L13/'S1 Numbers'!$K13*100)=0,"..",('S1 Numbers'!L13/'S1 Numbers'!$K13)*100))</f>
        <v>102.29504172803144</v>
      </c>
      <c r="D12" s="140">
        <f>IF(ISERR('S1 Numbers'!M13/'S1 Numbers'!$K13*100),"..",IF(('S1 Numbers'!M13/'S1 Numbers'!$K13*100)=0,"..",('S1 Numbers'!M13/'S1 Numbers'!$K13)*100))</f>
        <v>100.12272950417281</v>
      </c>
      <c r="E12" s="140">
        <f>IF(ISERR('S1 Numbers'!N13/'S1 Numbers'!$K13*100),"..",IF(('S1 Numbers'!N13/'S1 Numbers'!$K13*100)=0,"..",('S1 Numbers'!N13/'S1 Numbers'!$K13)*100))</f>
        <v>98.048600883652441</v>
      </c>
      <c r="F12" s="140">
        <f>IF(ISERR('S1 Numbers'!O13/'S1 Numbers'!$K13*100),"..",IF(('S1 Numbers'!O13/'S1 Numbers'!$K13*100)=0,"..",('S1 Numbers'!O13/'S1 Numbers'!$K13)*100))</f>
        <v>101.85321551300932</v>
      </c>
      <c r="G12" s="140">
        <f>IF(ISERR('S1 Numbers'!P13/'S1 Numbers'!$K13*100),"..",IF(('S1 Numbers'!P13/'S1 Numbers'!$K13*100)=0,"..",('S1 Numbers'!P13/'S1 Numbers'!$K13)*100))</f>
        <v>101.25184094256258</v>
      </c>
      <c r="H12" s="140">
        <f>IF(ISERR('S1 Numbers'!Q13/'S1 Numbers'!$K13*100),"..",IF(('S1 Numbers'!Q13/'S1 Numbers'!$K13*100)=0,"..",('S1 Numbers'!Q13/'S1 Numbers'!$K13)*100))</f>
        <v>98.441335297005409</v>
      </c>
      <c r="I12" s="140">
        <f>IF(ISERR('S1 Numbers'!R13/'S1 Numbers'!$K13*100),"..",IF(('S1 Numbers'!R13/'S1 Numbers'!$K13*100)=0,"..",('S1 Numbers'!R13/'S1 Numbers'!$K13)*100))</f>
        <v>95.017182130584203</v>
      </c>
      <c r="J12" s="140">
        <f>IF(ISERR('S1 Numbers'!S13/'S1 Numbers'!$K13*100),"..",IF(('S1 Numbers'!S13/'S1 Numbers'!$K13*100)=0,"..",('S1 Numbers'!S13/'S1 Numbers'!$K13)*100))</f>
        <v>90.427098674521361</v>
      </c>
      <c r="K12" s="140">
        <f>IF(ISERR('S1 Numbers'!T13/'S1 Numbers'!$K13*100),"..",IF(('S1 Numbers'!T13/'S1 Numbers'!$K13*100)=0,"..",('S1 Numbers'!T13/'S1 Numbers'!$K13)*100))</f>
        <v>60.628375061364757</v>
      </c>
      <c r="L12" s="140">
        <f>IF(ISERR('S1 Numbers'!U13/'S1 Numbers'!$K13*100),"..",IF(('S1 Numbers'!U13/'S1 Numbers'!$K13*100)=0,"..",('S1 Numbers'!U13/'S1 Numbers'!$K13)*100))</f>
        <v>75.859106529209612</v>
      </c>
      <c r="M12" s="140">
        <f>IF(ISERR('S1 Numbers'!V13/'S1 Numbers'!$K13*100),"..",IF(('S1 Numbers'!V13/'S1 Numbers'!$K13*100)=0,"..",('S1 Numbers'!V13/'S1 Numbers'!$K13)*100))</f>
        <v>91.43348060873835</v>
      </c>
    </row>
    <row r="13" spans="1:13" ht="29.25" customHeight="1">
      <c r="A13" s="21" t="s">
        <v>6</v>
      </c>
      <c r="B13" s="133"/>
      <c r="C13" s="133"/>
      <c r="D13" s="133"/>
      <c r="E13" s="133"/>
      <c r="F13" s="140"/>
      <c r="M13" s="140"/>
    </row>
    <row r="14" spans="1:13" ht="20.25" customHeight="1">
      <c r="A14" s="24" t="s">
        <v>407</v>
      </c>
      <c r="B14" s="140" t="str">
        <f>IF(ISERR('S1 Numbers'!K15/'S1 Numbers'!$J15*100),"..",IF(('S1 Numbers'!K15/'S1 Numbers'!$J15*100)=0,"..",('S1 Numbers'!K15/'S1 Numbers'!$J15)*100))</f>
        <v>..</v>
      </c>
      <c r="C14" s="140" t="str">
        <f>IF(ISERR('S1 Numbers'!L15/'S1 Numbers'!$J15*100),"..",IF(('S1 Numbers'!L15/'S1 Numbers'!$J15*100)=0,"..",('S1 Numbers'!L15/'S1 Numbers'!$J15)*100))</f>
        <v>..</v>
      </c>
      <c r="D14" s="140" t="str">
        <f>IF(ISERR('S1 Numbers'!M15/'S1 Numbers'!$J15*100),"..",IF(('S1 Numbers'!M15/'S1 Numbers'!$J15*100)=0,"..",('S1 Numbers'!M15/'S1 Numbers'!$J15)*100))</f>
        <v>..</v>
      </c>
      <c r="E14" s="140" t="str">
        <f>IF(ISERR('S1 Numbers'!N15/'S1 Numbers'!$J15*100),"..",IF(('S1 Numbers'!N15/'S1 Numbers'!$J15*100)=0,"..",('S1 Numbers'!N15/'S1 Numbers'!$J15)*100))</f>
        <v>..</v>
      </c>
      <c r="F14" s="140" t="str">
        <f>IF(ISERR('S1 Numbers'!O15/'S1 Numbers'!$J15*100),"..",IF(('S1 Numbers'!O15/'S1 Numbers'!$J15*100)=0,"..",('S1 Numbers'!O15/'S1 Numbers'!$J15)*100))</f>
        <v>..</v>
      </c>
      <c r="G14" s="140" t="str">
        <f>IF(ISERR('S1 Numbers'!P15/'S1 Numbers'!$J15*100),"..",IF(('S1 Numbers'!P15/'S1 Numbers'!$J15*100)=0,"..",('S1 Numbers'!P15/'S1 Numbers'!$J15)*100))</f>
        <v>..</v>
      </c>
      <c r="H14" s="140" t="str">
        <f>IF(ISERR('S1 Numbers'!Q15/'S1 Numbers'!$J15*100),"..",IF(('S1 Numbers'!Q15/'S1 Numbers'!$J15*100)=0,"..",('S1 Numbers'!Q15/'S1 Numbers'!$J15)*100))</f>
        <v>..</v>
      </c>
      <c r="I14" s="140" t="str">
        <f>IF(ISERR('S1 Numbers'!R15/'S1 Numbers'!$J15*100),"..",IF(('S1 Numbers'!R15/'S1 Numbers'!$J15*100)=0,"..",('S1 Numbers'!R15/'S1 Numbers'!$J15)*100))</f>
        <v>..</v>
      </c>
      <c r="J14" s="140" t="str">
        <f>IF(ISERR('S1 Numbers'!S15/'S1 Numbers'!$J15*100),"..",IF(('S1 Numbers'!S15/'S1 Numbers'!$J15*100)=0,"..",('S1 Numbers'!S15/'S1 Numbers'!$J15)*100))</f>
        <v>..</v>
      </c>
      <c r="K14" s="140" t="str">
        <f>IF(ISERR('S1 Numbers'!T15/'S1 Numbers'!$J15*100),"Unavailable",IF(('S1 Numbers'!T15/'S1 Numbers'!$J15*100)=0,"Unavailable",('S1 Numbers'!T15/'S1 Numbers'!$J15)*100))</f>
        <v>Unavailable</v>
      </c>
      <c r="L14" s="140" t="str">
        <f>IF(ISERR('S1 Numbers'!U15/'S1 Numbers'!$J15*100),"Unavailable",IF(('S1 Numbers'!U15/'S1 Numbers'!$J15*100)=0,"Unavailable",('S1 Numbers'!U15/'S1 Numbers'!$J15)*100))</f>
        <v>Unavailable</v>
      </c>
      <c r="M14" s="140" t="str">
        <f>IF(ISERR('S1 Numbers'!V15/'S1 Numbers'!$J15*100),"Unavailable",IF(('S1 Numbers'!V15/'S1 Numbers'!$J15*100)=0,"Unavailable",('S1 Numbers'!V15/'S1 Numbers'!$J15)*100))</f>
        <v>Unavailable</v>
      </c>
    </row>
    <row r="15" spans="1:13" ht="20.25" customHeight="1">
      <c r="A15" s="24" t="s">
        <v>421</v>
      </c>
      <c r="B15" s="140" t="s">
        <v>366</v>
      </c>
      <c r="C15" s="140" t="s">
        <v>366</v>
      </c>
      <c r="D15" s="140" t="s">
        <v>366</v>
      </c>
      <c r="E15" s="140" t="s">
        <v>366</v>
      </c>
      <c r="F15" s="140" t="s">
        <v>366</v>
      </c>
      <c r="G15" s="140" t="s">
        <v>366</v>
      </c>
      <c r="H15" s="140" t="s">
        <v>366</v>
      </c>
      <c r="I15" s="140" t="s">
        <v>366</v>
      </c>
      <c r="J15" s="140" t="s">
        <v>366</v>
      </c>
      <c r="K15" s="140" t="s">
        <v>366</v>
      </c>
      <c r="L15" s="140" t="s">
        <v>366</v>
      </c>
      <c r="M15" s="140" t="s">
        <v>366</v>
      </c>
    </row>
    <row r="16" spans="1:13" ht="20.25" customHeight="1">
      <c r="A16" s="24" t="s">
        <v>8</v>
      </c>
      <c r="B16" s="140" t="s">
        <v>366</v>
      </c>
      <c r="C16" s="140" t="s">
        <v>366</v>
      </c>
      <c r="D16" s="140" t="s">
        <v>366</v>
      </c>
      <c r="E16" s="140" t="s">
        <v>366</v>
      </c>
      <c r="F16" s="140" t="s">
        <v>366</v>
      </c>
      <c r="G16" s="140" t="s">
        <v>366</v>
      </c>
      <c r="H16" s="140" t="s">
        <v>366</v>
      </c>
      <c r="I16" s="140" t="s">
        <v>366</v>
      </c>
      <c r="J16" s="140" t="s">
        <v>366</v>
      </c>
      <c r="K16" s="140" t="s">
        <v>366</v>
      </c>
      <c r="L16" s="140" t="s">
        <v>366</v>
      </c>
      <c r="M16" s="140" t="s">
        <v>366</v>
      </c>
    </row>
    <row r="17" spans="1:13" ht="20.25" customHeight="1">
      <c r="A17" s="24" t="s">
        <v>9</v>
      </c>
      <c r="B17" s="140" t="s">
        <v>366</v>
      </c>
      <c r="C17" s="140" t="s">
        <v>366</v>
      </c>
      <c r="D17" s="140" t="s">
        <v>366</v>
      </c>
      <c r="E17" s="140" t="s">
        <v>366</v>
      </c>
      <c r="F17" s="140" t="s">
        <v>366</v>
      </c>
      <c r="G17" s="140" t="s">
        <v>366</v>
      </c>
      <c r="H17" s="140" t="s">
        <v>366</v>
      </c>
      <c r="I17" s="140" t="s">
        <v>366</v>
      </c>
      <c r="J17" s="140" t="s">
        <v>366</v>
      </c>
      <c r="K17" s="140" t="s">
        <v>366</v>
      </c>
      <c r="L17" s="140" t="s">
        <v>366</v>
      </c>
      <c r="M17" s="140" t="s">
        <v>366</v>
      </c>
    </row>
    <row r="18" spans="1:13" ht="20.25" customHeight="1">
      <c r="A18" s="24" t="s">
        <v>10</v>
      </c>
      <c r="B18" s="140" t="s">
        <v>366</v>
      </c>
      <c r="C18" s="140" t="s">
        <v>366</v>
      </c>
      <c r="D18" s="140" t="s">
        <v>366</v>
      </c>
      <c r="E18" s="140" t="s">
        <v>366</v>
      </c>
      <c r="F18" s="140" t="s">
        <v>366</v>
      </c>
      <c r="G18" s="140" t="s">
        <v>366</v>
      </c>
      <c r="H18" s="140" t="s">
        <v>366</v>
      </c>
      <c r="I18" s="140" t="s">
        <v>366</v>
      </c>
      <c r="J18" s="140" t="s">
        <v>366</v>
      </c>
      <c r="K18" s="140" t="s">
        <v>366</v>
      </c>
      <c r="L18" s="140" t="s">
        <v>366</v>
      </c>
      <c r="M18" s="140" t="s">
        <v>366</v>
      </c>
    </row>
    <row r="19" spans="1:13" ht="20.25" customHeight="1">
      <c r="A19" s="24" t="s">
        <v>409</v>
      </c>
      <c r="B19" s="140" t="s">
        <v>366</v>
      </c>
      <c r="C19" s="140" t="s">
        <v>366</v>
      </c>
      <c r="D19" s="140" t="s">
        <v>366</v>
      </c>
      <c r="E19" s="140" t="s">
        <v>366</v>
      </c>
      <c r="F19" s="140" t="s">
        <v>366</v>
      </c>
      <c r="G19" s="140" t="s">
        <v>366</v>
      </c>
      <c r="H19" s="140" t="s">
        <v>366</v>
      </c>
      <c r="I19" s="140" t="s">
        <v>366</v>
      </c>
      <c r="J19" s="140" t="s">
        <v>366</v>
      </c>
      <c r="K19" s="140" t="s">
        <v>366</v>
      </c>
      <c r="L19" s="140" t="s">
        <v>366</v>
      </c>
      <c r="M19" s="140" t="s">
        <v>366</v>
      </c>
    </row>
    <row r="20" spans="1:13" s="300" customFormat="1" ht="19.5" customHeight="1">
      <c r="A20" s="24" t="s">
        <v>90</v>
      </c>
      <c r="B20" s="140" t="s">
        <v>366</v>
      </c>
      <c r="C20" s="140" t="s">
        <v>366</v>
      </c>
      <c r="D20" s="140" t="s">
        <v>366</v>
      </c>
      <c r="E20" s="140" t="s">
        <v>366</v>
      </c>
      <c r="F20" s="140" t="s">
        <v>366</v>
      </c>
      <c r="G20" s="140" t="s">
        <v>366</v>
      </c>
      <c r="H20" s="140" t="s">
        <v>366</v>
      </c>
      <c r="I20" s="140" t="s">
        <v>366</v>
      </c>
      <c r="J20" s="140" t="s">
        <v>366</v>
      </c>
      <c r="K20" s="140" t="s">
        <v>366</v>
      </c>
      <c r="L20" s="140" t="s">
        <v>366</v>
      </c>
      <c r="M20" s="140" t="s">
        <v>366</v>
      </c>
    </row>
    <row r="21" spans="1:13" ht="27.75" customHeight="1">
      <c r="A21" s="21" t="s">
        <v>252</v>
      </c>
      <c r="B21" s="133"/>
      <c r="C21" s="133"/>
      <c r="D21" s="133"/>
      <c r="E21" s="133"/>
      <c r="F21" s="140"/>
      <c r="M21" s="140"/>
    </row>
    <row r="22" spans="1:13" ht="20.25" customHeight="1">
      <c r="A22" s="24" t="s">
        <v>410</v>
      </c>
      <c r="B22" s="140">
        <f>IF(ISERR('S1 Numbers'!K23/'S1 Numbers'!$K23*100),"..",IF(('S1 Numbers'!K23/'S1 Numbers'!$K23*100)=0,"..",('S1 Numbers'!K23/'S1 Numbers'!$K23)*100))</f>
        <v>100</v>
      </c>
      <c r="C22" s="140">
        <f>IF(ISERR('S1 Numbers'!L23/'S1 Numbers'!$K23*100),"..",IF(('S1 Numbers'!L23/'S1 Numbers'!$K23*100)=0,"..",('S1 Numbers'!L23/'S1 Numbers'!$K23)*100))</f>
        <v>100.84885951557405</v>
      </c>
      <c r="D22" s="140">
        <f>IF(ISERR('S1 Numbers'!M23/'S1 Numbers'!$K23*100),"..",IF(('S1 Numbers'!M23/'S1 Numbers'!$K23*100)=0,"..",('S1 Numbers'!M23/'S1 Numbers'!$K23)*100))</f>
        <v>100.80321977880277</v>
      </c>
      <c r="E22" s="140">
        <f>IF(ISERR('S1 Numbers'!N23/'S1 Numbers'!$K23*100),"..",IF(('S1 Numbers'!N23/'S1 Numbers'!$K23*100)=0,"..",('S1 Numbers'!N23/'S1 Numbers'!$K23)*100))</f>
        <v>102.84323683573537</v>
      </c>
      <c r="F22" s="140">
        <f>IF(ISERR('S1 Numbers'!O23/'S1 Numbers'!$K23*100),"..",IF(('S1 Numbers'!O23/'S1 Numbers'!$K23*100)=0,"..",('S1 Numbers'!O23/'S1 Numbers'!$K23)*100))</f>
        <v>102.88624677354773</v>
      </c>
      <c r="G22" s="140">
        <f>IF(ISERR('S1 Numbers'!P23/'S1 Numbers'!$K23*100),"..",IF(('S1 Numbers'!P23/'S1 Numbers'!$K23*100)=0,"..",('S1 Numbers'!P23/'S1 Numbers'!$K23)*100))</f>
        <v>103.74624758793705</v>
      </c>
      <c r="H22" s="140">
        <f>IF(ISERR('S1 Numbers'!Q23/'S1 Numbers'!$K23*100),"..",IF(('S1 Numbers'!Q23/'S1 Numbers'!$K23*100)=0,"..",('S1 Numbers'!Q23/'S1 Numbers'!$K23)*100))</f>
        <v>104.08523715696674</v>
      </c>
      <c r="I22" s="140">
        <f>IF(ISERR('S1 Numbers'!R23/'S1 Numbers'!$K23*100),"..",IF(('S1 Numbers'!R23/'S1 Numbers'!$K23*100)=0,"..",('S1 Numbers'!R23/'S1 Numbers'!$K23)*100))</f>
        <v>105.61787267927309</v>
      </c>
      <c r="J22" s="140">
        <f>IF(ISERR('S1 Numbers'!S23/'S1 Numbers'!$K23*100),"..",IF(('S1 Numbers'!S23/'S1 Numbers'!$K23*100)=0,"..",('S1 Numbers'!S23/'S1 Numbers'!$K23)*100))</f>
        <v>105.73364038828272</v>
      </c>
      <c r="K22" s="140">
        <f>IF(ISERR('S1 Numbers'!T23/'S1 Numbers'!$K23*100),"..",IF(('S1 Numbers'!T23/'S1 Numbers'!$K23*100)=0,"..",('S1 Numbers'!T23/'S1 Numbers'!$K23)*100))</f>
        <v>105.71774848489646</v>
      </c>
      <c r="L22" s="140">
        <f>IF(ISERR('S1 Numbers'!U23/'S1 Numbers'!$K23*100),"..",IF(('S1 Numbers'!U23/'S1 Numbers'!$K23*100)=0,"..",('S1 Numbers'!U23/'S1 Numbers'!$K23)*100))</f>
        <v>105.96605240595498</v>
      </c>
      <c r="M22" s="140">
        <f>IF(ISERR('S1 Numbers'!V23/'S1 Numbers'!$K23*100),"..",IF(('S1 Numbers'!V23/'S1 Numbers'!$K23*100)=0,"..",('S1 Numbers'!V23/'S1 Numbers'!$K23)*100))</f>
        <v>106.0836864239032</v>
      </c>
    </row>
    <row r="23" spans="1:13" ht="20.25" customHeight="1">
      <c r="A23" s="24" t="s">
        <v>12</v>
      </c>
      <c r="B23" s="140">
        <f>IF(ISERR('S1 Numbers'!K24/'S1 Numbers'!$K24*100),"..",IF(('S1 Numbers'!K24/'S1 Numbers'!$K24*100)=0,"..",('S1 Numbers'!K24/'S1 Numbers'!$K24)*100))</f>
        <v>100</v>
      </c>
      <c r="C23" s="140">
        <f>IF(ISERR('S1 Numbers'!L24/'S1 Numbers'!$K24*100),"..",IF(('S1 Numbers'!L24/'S1 Numbers'!$K24*100)=0,"..",('S1 Numbers'!L24/'S1 Numbers'!$K24)*100))</f>
        <v>100.07365742600778</v>
      </c>
      <c r="D23" s="140">
        <f>IF(ISERR('S1 Numbers'!M24/'S1 Numbers'!$K24*100),"..",IF(('S1 Numbers'!M24/'S1 Numbers'!$K24*100)=0,"..",('S1 Numbers'!M24/'S1 Numbers'!$K24)*100))</f>
        <v>100.0763358778626</v>
      </c>
      <c r="E23" s="140">
        <f>IF(ISERR('S1 Numbers'!N24/'S1 Numbers'!$K24*100),"..",IF(('S1 Numbers'!N24/'S1 Numbers'!$K24*100)=0,"..",('S1 Numbers'!N24/'S1 Numbers'!$K24)*100))</f>
        <v>99.184786393464577</v>
      </c>
      <c r="F23" s="140">
        <f>IF(ISERR('S1 Numbers'!O24/'S1 Numbers'!$K24*100),"..",IF(('S1 Numbers'!O24/'S1 Numbers'!$K24*100)=0,"..",('S1 Numbers'!O24/'S1 Numbers'!$K24)*100))</f>
        <v>99.290210258470609</v>
      </c>
      <c r="G23" s="140">
        <f>IF(ISERR('S1 Numbers'!P24/'S1 Numbers'!$K24*100),"..",IF(('S1 Numbers'!P24/'S1 Numbers'!$K24*100)=0,"..",('S1 Numbers'!P24/'S1 Numbers'!$K24)*100))</f>
        <v>99.34377929556716</v>
      </c>
      <c r="H23" s="140">
        <f>IF(ISERR('S1 Numbers'!Q24/'S1 Numbers'!$K24*100),"..",IF(('S1 Numbers'!Q24/'S1 Numbers'!$K24*100)=0,"..",('S1 Numbers'!Q24/'S1 Numbers'!$K24)*100))</f>
        <v>99.464309629034418</v>
      </c>
      <c r="I23" s="140">
        <f>IF(ISERR('S1 Numbers'!R24/'S1 Numbers'!$K24*100),"..",IF(('S1 Numbers'!R24/'S1 Numbers'!$K24*100)=0,"..",('S1 Numbers'!R24/'S1 Numbers'!$K24)*100))</f>
        <v>100.44795768046069</v>
      </c>
      <c r="J23" s="140">
        <f>IF(ISERR('S1 Numbers'!S24/'S1 Numbers'!$K24*100),"..",IF(('S1 Numbers'!S24/'S1 Numbers'!$K24*100)=0,"..",('S1 Numbers'!S24/'S1 Numbers'!$K24)*100))</f>
        <v>100.8336547475559</v>
      </c>
      <c r="K23" s="140">
        <f>IF(ISERR('S1 Numbers'!T24/'S1 Numbers'!$K24*100),"..",IF(('S1 Numbers'!T24/'S1 Numbers'!$K24*100)=0,"..",('S1 Numbers'!T24/'S1 Numbers'!$K24)*100))</f>
        <v>100.76267577340296</v>
      </c>
      <c r="L23" s="140">
        <f>IF(ISERR('S1 Numbers'!U24/'S1 Numbers'!$K24*100),"..",IF(('S1 Numbers'!U24/'S1 Numbers'!$K24*100)=0,"..",('S1 Numbers'!U24/'S1 Numbers'!$K24)*100))</f>
        <v>100.81189232623542</v>
      </c>
      <c r="M23" s="140">
        <f>IF(ISERR('S1 Numbers'!V24/'S1 Numbers'!$K24*100),"..",IF(('S1 Numbers'!V24/'S1 Numbers'!$K24*100)=0,"..",('S1 Numbers'!V24/'S1 Numbers'!$K24)*100))</f>
        <v>100.84631043256998</v>
      </c>
    </row>
    <row r="24" spans="1:13" ht="20.25" customHeight="1">
      <c r="A24" s="24" t="s">
        <v>13</v>
      </c>
      <c r="B24" s="140">
        <f>IF(ISERR('S1 Numbers'!K25/'S1 Numbers'!$K25*100),"..",IF(('S1 Numbers'!K25/'S1 Numbers'!$K25*100)=0,"..",('S1 Numbers'!K25/'S1 Numbers'!$K25)*100))</f>
        <v>100</v>
      </c>
      <c r="C24" s="140">
        <f>IF(ISERR('S1 Numbers'!L25/'S1 Numbers'!$K25*100),"..",IF(('S1 Numbers'!L25/'S1 Numbers'!$K25*100)=0,"..",('S1 Numbers'!L25/'S1 Numbers'!$K25)*100))</f>
        <v>100.23300838586715</v>
      </c>
      <c r="D24" s="140">
        <f>IF(ISERR('S1 Numbers'!M25/'S1 Numbers'!$K25*100),"..",IF(('S1 Numbers'!M25/'S1 Numbers'!$K25*100)=0,"..",('S1 Numbers'!M25/'S1 Numbers'!$K25)*100))</f>
        <v>100.37777446445652</v>
      </c>
      <c r="E24" s="140">
        <f>IF(ISERR('S1 Numbers'!N25/'S1 Numbers'!$K25*100),"..",IF(('S1 Numbers'!N25/'S1 Numbers'!$K25*100)=0,"..",('S1 Numbers'!N25/'S1 Numbers'!$K25)*100))</f>
        <v>100.54141530564549</v>
      </c>
      <c r="F24" s="140">
        <f>IF(ISERR('S1 Numbers'!O25/'S1 Numbers'!$K25*100),"..",IF(('S1 Numbers'!O25/'S1 Numbers'!$K25*100)=0,"..",('S1 Numbers'!O25/'S1 Numbers'!$K25)*100))</f>
        <v>100.73985718840864</v>
      </c>
      <c r="G24" s="140">
        <f>IF(ISERR('S1 Numbers'!P25/'S1 Numbers'!$K25*100),"..",IF(('S1 Numbers'!P25/'S1 Numbers'!$K25*100)=0,"..",('S1 Numbers'!P25/'S1 Numbers'!$K25)*100))</f>
        <v>100.88058027051218</v>
      </c>
      <c r="H24" s="140">
        <f>IF(ISERR('S1 Numbers'!Q25/'S1 Numbers'!$K25*100),"..",IF(('S1 Numbers'!Q25/'S1 Numbers'!$K25*100)=0,"..",('S1 Numbers'!Q25/'S1 Numbers'!$K25)*100))</f>
        <v>101.09054804380952</v>
      </c>
      <c r="I24" s="140">
        <f>IF(ISERR('S1 Numbers'!R25/'S1 Numbers'!$K25*100),"..",IF(('S1 Numbers'!R25/'S1 Numbers'!$K25*100)=0,"..",('S1 Numbers'!R25/'S1 Numbers'!$K25)*100))</f>
        <v>101.30956453465612</v>
      </c>
      <c r="J24" s="140">
        <f>IF(ISERR('S1 Numbers'!S25/'S1 Numbers'!$K25*100),"..",IF(('S1 Numbers'!S25/'S1 Numbers'!$K25*100)=0,"..",('S1 Numbers'!S25/'S1 Numbers'!$K25)*100))</f>
        <v>101.53012451200638</v>
      </c>
      <c r="K24" s="140">
        <f>IF(ISERR('S1 Numbers'!T25/'S1 Numbers'!$K25*100),"..",IF(('S1 Numbers'!T25/'S1 Numbers'!$K25*100)=0,"..",('S1 Numbers'!T25/'S1 Numbers'!$K25)*100))</f>
        <v>102.07105287111382</v>
      </c>
      <c r="L24" s="140">
        <f>IF(ISERR('S1 Numbers'!U25/'S1 Numbers'!$K25*100),"..",IF(('S1 Numbers'!U25/'S1 Numbers'!$K25*100)=0,"..",('S1 Numbers'!U25/'S1 Numbers'!$K25)*100))</f>
        <v>102.30707228419809</v>
      </c>
      <c r="M24" s="140">
        <f>IF(ISERR('S1 Numbers'!V25/'S1 Numbers'!$K25*100),"..",IF(('S1 Numbers'!V25/'S1 Numbers'!$K25*100)=0,"..",('S1 Numbers'!V25/'S1 Numbers'!$K25)*100))</f>
        <v>102.53766157327287</v>
      </c>
    </row>
    <row r="25" spans="1:13" ht="20.25" customHeight="1">
      <c r="A25" s="24" t="s">
        <v>411</v>
      </c>
      <c r="B25" s="140">
        <f>IF(ISERR('S1 Numbers'!K26/'S1 Numbers'!$K26*100),"..",IF(('S1 Numbers'!K26/'S1 Numbers'!$K26*100)=0,"..",('S1 Numbers'!K26/'S1 Numbers'!$K26)*100))</f>
        <v>100</v>
      </c>
      <c r="C25" s="140">
        <f>IF(ISERR('S1 Numbers'!L26/'S1 Numbers'!$K26*100),"..",IF(('S1 Numbers'!L26/'S1 Numbers'!$K26*100)=0,"..",('S1 Numbers'!L26/'S1 Numbers'!$K26)*100))</f>
        <v>100.25144263404815</v>
      </c>
      <c r="D25" s="140">
        <f>IF(ISERR('S1 Numbers'!M26/'S1 Numbers'!$K26*100),"..",IF(('S1 Numbers'!M26/'S1 Numbers'!$K26*100)=0,"..",('S1 Numbers'!M26/'S1 Numbers'!$K26)*100))</f>
        <v>100.36511305083806</v>
      </c>
      <c r="E25" s="140">
        <f>IF(ISERR('S1 Numbers'!N26/'S1 Numbers'!$K26*100),"..",IF(('S1 Numbers'!N26/'S1 Numbers'!$K26*100)=0,"..",('S1 Numbers'!N26/'S1 Numbers'!$K26)*100))</f>
        <v>100.50645876075612</v>
      </c>
      <c r="F25" s="140">
        <f>IF(ISERR('S1 Numbers'!O26/'S1 Numbers'!$K26*100),"..",IF(('S1 Numbers'!O26/'S1 Numbers'!$K26*100)=0,"..",('S1 Numbers'!O26/'S1 Numbers'!$K26)*100))</f>
        <v>100.68204939606808</v>
      </c>
      <c r="G25" s="140">
        <f>IF(ISERR('S1 Numbers'!P26/'S1 Numbers'!$K26*100),"..",IF(('S1 Numbers'!P26/'S1 Numbers'!$K26*100)=0,"..",('S1 Numbers'!P26/'S1 Numbers'!$K26)*100))</f>
        <v>100.85708957365472</v>
      </c>
      <c r="H25" s="140">
        <f>IF(ISERR('S1 Numbers'!Q26/'S1 Numbers'!$K26*100),"..",IF(('S1 Numbers'!Q26/'S1 Numbers'!$K26*100)=0,"..",('S1 Numbers'!Q26/'S1 Numbers'!$K26)*100))</f>
        <v>101.06188674280303</v>
      </c>
      <c r="I25" s="140">
        <f>IF(ISERR('S1 Numbers'!R26/'S1 Numbers'!$K26*100),"..",IF(('S1 Numbers'!R26/'S1 Numbers'!$K26*100)=0,"..",('S1 Numbers'!R26/'S1 Numbers'!$K26)*100))</f>
        <v>101.46811737200294</v>
      </c>
      <c r="J25" s="140">
        <f>IF(ISERR('S1 Numbers'!S26/'S1 Numbers'!$K26*100),"..",IF(('S1 Numbers'!S26/'S1 Numbers'!$K26*100)=0,"..",('S1 Numbers'!S26/'S1 Numbers'!$K26)*100))</f>
        <v>101.70414360369824</v>
      </c>
      <c r="K25" s="140">
        <f>IF(ISERR('S1 Numbers'!T26/'S1 Numbers'!$K26*100),"..",IF(('S1 Numbers'!T26/'S1 Numbers'!$K26*100)=0,"..",('S1 Numbers'!T26/'S1 Numbers'!$K26)*100))</f>
        <v>102.12784364533401</v>
      </c>
      <c r="L25" s="140">
        <f>IF(ISERR('S1 Numbers'!U26/'S1 Numbers'!$K26*100),"..",IF(('S1 Numbers'!U26/'S1 Numbers'!$K26*100)=0,"..",('S1 Numbers'!U26/'S1 Numbers'!$K26)*100))</f>
        <v>102.33963359991802</v>
      </c>
      <c r="M25" s="140">
        <f>IF(ISERR('S1 Numbers'!V26/'S1 Numbers'!$K26*100),"..",IF(('S1 Numbers'!V26/'S1 Numbers'!$K26*100)=0,"..",('S1 Numbers'!V26/'S1 Numbers'!$K26)*100))</f>
        <v>102.53679787481001</v>
      </c>
    </row>
    <row r="26" spans="1:13" ht="29.25" customHeight="1">
      <c r="A26" s="22" t="s">
        <v>14</v>
      </c>
      <c r="B26" s="133"/>
      <c r="C26" s="133"/>
      <c r="D26" s="133"/>
      <c r="E26" s="133"/>
      <c r="F26" s="140"/>
      <c r="M26" s="140"/>
    </row>
    <row r="27" spans="1:13" ht="20.25" customHeight="1">
      <c r="A27" s="22" t="s">
        <v>412</v>
      </c>
      <c r="B27" s="140">
        <f>IF(ISERR('S1 Numbers'!K28/'S1 Numbers'!$K28*100),"..",IF(('S1 Numbers'!K28/'S1 Numbers'!$K28*100)=0,"..",('S1 Numbers'!K28/'S1 Numbers'!$K28)*100))</f>
        <v>100</v>
      </c>
      <c r="C27" s="140">
        <f>IF(ISERR('S1 Numbers'!L28/'S1 Numbers'!$K28*100),"..",IF(('S1 Numbers'!L28/'S1 Numbers'!$K28*100)=0,"..",('S1 Numbers'!L28/'S1 Numbers'!$K28)*100))</f>
        <v>108.67579908675799</v>
      </c>
      <c r="D27" s="140">
        <f>IF(ISERR('S1 Numbers'!M28/'S1 Numbers'!$K28*100),"..",IF(('S1 Numbers'!M28/'S1 Numbers'!$K28*100)=0,"..",('S1 Numbers'!M28/'S1 Numbers'!$K28)*100))</f>
        <v>110.53272450532725</v>
      </c>
      <c r="E27" s="140">
        <f>IF(ISERR('S1 Numbers'!N28/'S1 Numbers'!$K28*100),"..",IF(('S1 Numbers'!N28/'S1 Numbers'!$K28*100)=0,"..",('S1 Numbers'!N28/'S1 Numbers'!$K28)*100))</f>
        <v>112.95281582952816</v>
      </c>
      <c r="F27" s="140">
        <f>IF(ISERR('S1 Numbers'!O28/'S1 Numbers'!$K28*100),"..",IF(('S1 Numbers'!O28/'S1 Numbers'!$K28*100)=0,"..",('S1 Numbers'!O28/'S1 Numbers'!$K28)*100))</f>
        <v>113.80517503805174</v>
      </c>
      <c r="G27" s="140">
        <f>IF(ISERR('S1 Numbers'!P28/'S1 Numbers'!$K28*100),"..",IF(('S1 Numbers'!P28/'S1 Numbers'!$K28*100)=0,"..",('S1 Numbers'!P28/'S1 Numbers'!$K28)*100))</f>
        <v>119.16286149162862</v>
      </c>
      <c r="H27" s="140">
        <f>IF(ISERR('S1 Numbers'!Q28/'S1 Numbers'!$K28*100),"..",IF(('S1 Numbers'!Q28/'S1 Numbers'!$K28*100)=0,"..",('S1 Numbers'!Q28/'S1 Numbers'!$K28)*100))</f>
        <v>122.5875190258752</v>
      </c>
      <c r="I27" s="140">
        <f>IF(ISERR('S1 Numbers'!R28/'S1 Numbers'!$K28*100),"..",IF(('S1 Numbers'!R28/'S1 Numbers'!$K28*100)=0,"..",('S1 Numbers'!R28/'S1 Numbers'!$K28)*100))</f>
        <v>129.64992389649922</v>
      </c>
      <c r="J27" s="140">
        <f>IF(ISERR('S1 Numbers'!S28/'S1 Numbers'!$K28*100),"..",IF(('S1 Numbers'!S28/'S1 Numbers'!$K28*100)=0,"..",('S1 Numbers'!S28/'S1 Numbers'!$K28)*100))</f>
        <v>131.7199391171994</v>
      </c>
      <c r="K27" s="140">
        <f>IF(ISERR('S1 Numbers'!T28/'S1 Numbers'!$K28*100),"..",IF(('S1 Numbers'!T28/'S1 Numbers'!$K28*100)=0,"..",('S1 Numbers'!T28/'S1 Numbers'!$K28)*100))</f>
        <v>95.875190258751914</v>
      </c>
      <c r="L27" s="140">
        <f>IF(ISERR('S1 Numbers'!U28/'S1 Numbers'!$K28*100),"..",IF(('S1 Numbers'!U28/'S1 Numbers'!$K28*100)=0,"..",('S1 Numbers'!U28/'S1 Numbers'!$K28)*100))</f>
        <v>113.05936073059361</v>
      </c>
      <c r="M27" s="140">
        <f>IF(ISERR('S1 Numbers'!V28/'S1 Numbers'!$K28*100),"..",IF(('S1 Numbers'!V28/'S1 Numbers'!$K28*100)=0,"..",('S1 Numbers'!V28/'S1 Numbers'!$K28)*100))</f>
        <v>126.48401826484019</v>
      </c>
    </row>
    <row r="28" spans="1:13" ht="20.25" customHeight="1">
      <c r="A28" s="20" t="s">
        <v>413</v>
      </c>
      <c r="B28" s="140">
        <f>IF(ISERR('S1 Numbers'!K29/'S1 Numbers'!$K29*100),"..",IF(('S1 Numbers'!K29/'S1 Numbers'!$K29*100)=0,"..",('S1 Numbers'!K29/'S1 Numbers'!$K29)*100))</f>
        <v>100</v>
      </c>
      <c r="C28" s="140">
        <f>IF(ISERR('S1 Numbers'!L29/'S1 Numbers'!$K29*100),"..",IF(('S1 Numbers'!L29/'S1 Numbers'!$K29*100)=0,"..",('S1 Numbers'!L29/'S1 Numbers'!$K29)*100))</f>
        <v>98.708856155664677</v>
      </c>
      <c r="D28" s="140">
        <f>IF(ISERR('S1 Numbers'!M29/'S1 Numbers'!$K29*100),"..",IF(('S1 Numbers'!M29/'S1 Numbers'!$K29*100)=0,"..",('S1 Numbers'!M29/'S1 Numbers'!$K29)*100))</f>
        <v>99.04528096017458</v>
      </c>
      <c r="E28" s="140">
        <f>IF(ISERR('S1 Numbers'!N29/'S1 Numbers'!$K29*100),"..",IF(('S1 Numbers'!N29/'S1 Numbers'!$K29*100)=0,"..",('S1 Numbers'!N29/'S1 Numbers'!$K29)*100))</f>
        <v>100.13184215311874</v>
      </c>
      <c r="F28" s="140">
        <f>IF(ISERR('S1 Numbers'!O29/'S1 Numbers'!$K29*100),"..",IF(('S1 Numbers'!O29/'S1 Numbers'!$K29*100)=0,"..",('S1 Numbers'!O29/'S1 Numbers'!$K29)*100))</f>
        <v>101.81396617566831</v>
      </c>
      <c r="G28" s="140">
        <f>IF(ISERR('S1 Numbers'!P29/'S1 Numbers'!$K29*100),"..",IF(('S1 Numbers'!P29/'S1 Numbers'!$K29*100)=0,"..",('S1 Numbers'!P29/'S1 Numbers'!$K29)*100))</f>
        <v>104.65084560829241</v>
      </c>
      <c r="H28" s="140">
        <f>IF(ISERR('S1 Numbers'!Q29/'S1 Numbers'!$K29*100),"..",IF(('S1 Numbers'!Q29/'S1 Numbers'!$K29*100)=0,"..",('S1 Numbers'!Q29/'S1 Numbers'!$K29)*100))</f>
        <v>106.16021094744499</v>
      </c>
      <c r="I28" s="140">
        <f>IF(ISERR('S1 Numbers'!R29/'S1 Numbers'!$K29*100),"..",IF(('S1 Numbers'!R29/'S1 Numbers'!$K29*100)=0,"..",('S1 Numbers'!R29/'S1 Numbers'!$K29)*100))</f>
        <v>104.67357701400255</v>
      </c>
      <c r="J28" s="140">
        <f>IF(ISERR('S1 Numbers'!S29/'S1 Numbers'!$K29*100),"..",IF(('S1 Numbers'!S29/'S1 Numbers'!$K29*100)=0,"..",('S1 Numbers'!S29/'S1 Numbers'!$K29)*100))</f>
        <v>107.09674486270231</v>
      </c>
      <c r="K28" s="140">
        <f>IF(ISERR('S1 Numbers'!T29/'S1 Numbers'!$K29*100),"..",IF(('S1 Numbers'!T29/'S1 Numbers'!$K29*100)=0,"..",('S1 Numbers'!T29/'S1 Numbers'!$K29)*100))</f>
        <v>80.20549190761956</v>
      </c>
      <c r="L28" s="140">
        <f>IF(ISERR('S1 Numbers'!U29/'S1 Numbers'!$K29*100),"..",IF(('S1 Numbers'!U29/'S1 Numbers'!$K29*100)=0,"..",('S1 Numbers'!U29/'S1 Numbers'!$K29)*100))</f>
        <v>91.262047645026371</v>
      </c>
      <c r="M28" s="140">
        <f>IF(ISERR('S1 Numbers'!V29/'S1 Numbers'!$K29*100),"..",IF(('S1 Numbers'!V29/'S1 Numbers'!$K29*100)=0,"..",('S1 Numbers'!V29/'S1 Numbers'!$K29)*100))</f>
        <v>100.29550827423168</v>
      </c>
    </row>
    <row r="29" spans="1:13" ht="20.25" customHeight="1">
      <c r="A29" s="20" t="s">
        <v>18</v>
      </c>
      <c r="B29" s="140">
        <f>IF(ISERR('S1 Numbers'!K30/'S1 Numbers'!$K30*100),"..",IF(('S1 Numbers'!K30/'S1 Numbers'!$K30*100)=0,"..",('S1 Numbers'!K30/'S1 Numbers'!$K30)*100))</f>
        <v>100</v>
      </c>
      <c r="C29" s="140">
        <f>IF(ISERR('S1 Numbers'!L30/'S1 Numbers'!$K30*100),"..",IF(('S1 Numbers'!L30/'S1 Numbers'!$K30*100)=0,"..",('S1 Numbers'!L30/'S1 Numbers'!$K30)*100))</f>
        <v>100.95857026807474</v>
      </c>
      <c r="D29" s="140">
        <f>IF(ISERR('S1 Numbers'!M30/'S1 Numbers'!$K30*100),"..",IF(('S1 Numbers'!M30/'S1 Numbers'!$K30*100)=0,"..",('S1 Numbers'!M30/'S1 Numbers'!$K30)*100))</f>
        <v>101.45294185911571</v>
      </c>
      <c r="E29" s="140">
        <f>IF(ISERR('S1 Numbers'!N30/'S1 Numbers'!$K30*100),"..",IF(('S1 Numbers'!N30/'S1 Numbers'!$K30*100)=0,"..",('S1 Numbers'!N30/'S1 Numbers'!$K30)*100))</f>
        <v>103.92479981432052</v>
      </c>
      <c r="F29" s="140">
        <f>IF(ISERR('S1 Numbers'!O30/'S1 Numbers'!$K30*100),"..",IF(('S1 Numbers'!O30/'S1 Numbers'!$K30*100)=0,"..",('S1 Numbers'!O30/'S1 Numbers'!$K30)*100))</f>
        <v>105.3127538586515</v>
      </c>
      <c r="G29" s="140">
        <f>IF(ISERR('S1 Numbers'!P30/'S1 Numbers'!$K30*100),"..",IF(('S1 Numbers'!P30/'S1 Numbers'!$K30*100)=0,"..",('S1 Numbers'!P30/'S1 Numbers'!$K30)*100))</f>
        <v>108.72229314146455</v>
      </c>
      <c r="H29" s="140">
        <f>IF(ISERR('S1 Numbers'!Q30/'S1 Numbers'!$K30*100),"..",IF(('S1 Numbers'!Q30/'S1 Numbers'!$K30*100)=0,"..",('S1 Numbers'!Q30/'S1 Numbers'!$K30)*100))</f>
        <v>111.51212719043751</v>
      </c>
      <c r="I29" s="140">
        <f>IF(ISERR('S1 Numbers'!R30/'S1 Numbers'!$K30*100),"..",IF(('S1 Numbers'!R30/'S1 Numbers'!$K30*100)=0,"..",('S1 Numbers'!R30/'S1 Numbers'!$K30)*100))</f>
        <v>111.84170825113149</v>
      </c>
      <c r="J29" s="140">
        <f>IF(ISERR('S1 Numbers'!S30/'S1 Numbers'!$K30*100),"..",IF(('S1 Numbers'!S30/'S1 Numbers'!$K30*100)=0,"..",('S1 Numbers'!S30/'S1 Numbers'!$K30)*100))</f>
        <v>113.06255077173032</v>
      </c>
      <c r="K29" s="140">
        <f>IF(ISERR('S1 Numbers'!T30/'S1 Numbers'!$K30*100),"..",IF(('S1 Numbers'!T30/'S1 Numbers'!$K30*100)=0,"..",('S1 Numbers'!T30/'S1 Numbers'!$K30)*100))</f>
        <v>87.926192410351632</v>
      </c>
      <c r="L29" s="140">
        <f>IF(ISERR('S1 Numbers'!U30/'S1 Numbers'!$K30*100),"..",IF(('S1 Numbers'!U30/'S1 Numbers'!$K30*100)=0,"..",('S1 Numbers'!U30/'S1 Numbers'!$K30)*100))</f>
        <v>100.75432285017986</v>
      </c>
      <c r="M29" s="140">
        <f>IF(ISERR('S1 Numbers'!V30/'S1 Numbers'!$K30*100),"..",IF(('S1 Numbers'!V30/'S1 Numbers'!$K30*100)=0,"..",('S1 Numbers'!V30/'S1 Numbers'!$K30)*100))</f>
        <v>109.96634559591504</v>
      </c>
    </row>
    <row r="30" spans="1:13" ht="27.75" customHeight="1">
      <c r="A30" s="21" t="s">
        <v>684</v>
      </c>
      <c r="B30" s="133"/>
      <c r="C30" s="133"/>
      <c r="D30" s="133"/>
      <c r="E30" s="133"/>
      <c r="F30" s="140"/>
      <c r="M30" s="140"/>
    </row>
    <row r="31" spans="1:13" ht="20.25" customHeight="1">
      <c r="A31" s="24" t="s">
        <v>19</v>
      </c>
      <c r="B31" s="140">
        <f>IF(ISERR('S1 Numbers'!K32/'S1 Numbers'!$K32*100),"..",IF(('S1 Numbers'!K32/'S1 Numbers'!$K32*100)=0,"..",('S1 Numbers'!K32/'S1 Numbers'!$K32)*100))</f>
        <v>100</v>
      </c>
      <c r="C31" s="140">
        <f>IF(ISERR('S1 Numbers'!L32/'S1 Numbers'!$K32*100),"..",IF(('S1 Numbers'!L32/'S1 Numbers'!$K32*100)=0,"..",('S1 Numbers'!L32/'S1 Numbers'!$K32)*100))</f>
        <v>95.135135135135144</v>
      </c>
      <c r="D31" s="140">
        <f>IF(ISERR('S1 Numbers'!M32/'S1 Numbers'!$K32*100),"..",IF(('S1 Numbers'!M32/'S1 Numbers'!$K32*100)=0,"..",('S1 Numbers'!M32/'S1 Numbers'!$K32)*100))</f>
        <v>92.972972972972983</v>
      </c>
      <c r="E31" s="140">
        <f>IF(ISERR('S1 Numbers'!N32/'S1 Numbers'!$K32*100),"..",IF(('S1 Numbers'!N32/'S1 Numbers'!$K32*100)=0,"..",('S1 Numbers'!N32/'S1 Numbers'!$K32)*100))</f>
        <v>109.72972972972971</v>
      </c>
      <c r="F31" s="140">
        <f>IF(ISERR('S1 Numbers'!O32/'S1 Numbers'!$K32*100),"..",IF(('S1 Numbers'!O32/'S1 Numbers'!$K32*100)=0,"..",('S1 Numbers'!O32/'S1 Numbers'!$K32)*100))</f>
        <v>90.810810810810821</v>
      </c>
      <c r="G31" s="140">
        <f>IF(ISERR('S1 Numbers'!P32/'S1 Numbers'!$K32*100),"..",IF(('S1 Numbers'!P32/'S1 Numbers'!$K32*100)=0,"..",('S1 Numbers'!P32/'S1 Numbers'!$K32)*100))</f>
        <v>103.24324324324323</v>
      </c>
      <c r="H31" s="140">
        <f>IF(ISERR('S1 Numbers'!Q32/'S1 Numbers'!$K32*100),"..",IF(('S1 Numbers'!Q32/'S1 Numbers'!$K32*100)=0,"..",('S1 Numbers'!Q32/'S1 Numbers'!$K32)*100))</f>
        <v>78.378378378378372</v>
      </c>
      <c r="I31" s="140">
        <f>IF(ISERR('S1 Numbers'!R32/'S1 Numbers'!$K32*100),"..",IF(('S1 Numbers'!R32/'S1 Numbers'!$K32*100)=0,"..",('S1 Numbers'!R32/'S1 Numbers'!$K32)*100))</f>
        <v>87.027027027027032</v>
      </c>
      <c r="J31" s="140">
        <f>IF(ISERR('S1 Numbers'!S32/'S1 Numbers'!$K32*100),"..",IF(('S1 Numbers'!S32/'S1 Numbers'!$K32*100)=0,"..",('S1 Numbers'!S32/'S1 Numbers'!$K32)*100))</f>
        <v>88.64864864864866</v>
      </c>
      <c r="K31" s="140">
        <f>IF(ISERR('S1 Numbers'!T32/'S1 Numbers'!$K32*100),"..",IF(('S1 Numbers'!T32/'S1 Numbers'!$K32*100)=0,"..",('S1 Numbers'!T32/'S1 Numbers'!$K32)*100))</f>
        <v>76.21621621621621</v>
      </c>
      <c r="L31" s="140">
        <f>IF(ISERR('S1 Numbers'!U32/'S1 Numbers'!$K32*100),"..",IF(('S1 Numbers'!U32/'S1 Numbers'!$K32*100)=0,"..",('S1 Numbers'!U32/'S1 Numbers'!$K32)*100))</f>
        <v>76.21621621621621</v>
      </c>
      <c r="M31" s="140">
        <f>IF(ISERR('S1 Numbers'!V32/'S1 Numbers'!$K32*100),"..",IF(('S1 Numbers'!V32/'S1 Numbers'!$K32*100)=0,"..",('S1 Numbers'!V32/'S1 Numbers'!$K32)*100))</f>
        <v>93.513513513513516</v>
      </c>
    </row>
    <row r="32" spans="1:13" ht="20.25" customHeight="1">
      <c r="A32" s="24" t="s">
        <v>20</v>
      </c>
      <c r="B32" s="140">
        <f>IF(ISERR('S1 Numbers'!K33/'S1 Numbers'!$K33*100),"..",IF(('S1 Numbers'!K33/'S1 Numbers'!$K33*100)=0,"..",('S1 Numbers'!K33/'S1 Numbers'!$K33)*100))</f>
        <v>100</v>
      </c>
      <c r="C32" s="140">
        <f>IF(ISERR('S1 Numbers'!L33/'S1 Numbers'!$K33*100),"..",IF(('S1 Numbers'!L33/'S1 Numbers'!$K33*100)=0,"..",('S1 Numbers'!L33/'S1 Numbers'!$K33)*100))</f>
        <v>102.79965004374453</v>
      </c>
      <c r="D32" s="140">
        <f>IF(ISERR('S1 Numbers'!M33/'S1 Numbers'!$K33*100),"..",IF(('S1 Numbers'!M33/'S1 Numbers'!$K33*100)=0,"..",('S1 Numbers'!M33/'S1 Numbers'!$K33)*100))</f>
        <v>91.017789442986299</v>
      </c>
      <c r="E32" s="140">
        <f>IF(ISERR('S1 Numbers'!N33/'S1 Numbers'!$K33*100),"..",IF(('S1 Numbers'!N33/'S1 Numbers'!$K33*100)=0,"..",('S1 Numbers'!N33/'S1 Numbers'!$K33)*100))</f>
        <v>91.921843102945473</v>
      </c>
      <c r="F32" s="140">
        <f>IF(ISERR('S1 Numbers'!O33/'S1 Numbers'!$K33*100),"..",IF(('S1 Numbers'!O33/'S1 Numbers'!$K33*100)=0,"..",('S1 Numbers'!O33/'S1 Numbers'!$K33)*100))</f>
        <v>87.722368037328664</v>
      </c>
      <c r="G32" s="140">
        <f>IF(ISERR('S1 Numbers'!P33/'S1 Numbers'!$K33*100),"..",IF(('S1 Numbers'!P33/'S1 Numbers'!$K33*100)=0,"..",('S1 Numbers'!P33/'S1 Numbers'!$K33)*100))</f>
        <v>90.434529017206174</v>
      </c>
      <c r="H32" s="140">
        <f>IF(ISERR('S1 Numbers'!Q33/'S1 Numbers'!$K33*100),"..",IF(('S1 Numbers'!Q33/'S1 Numbers'!$K33*100)=0,"..",('S1 Numbers'!Q33/'S1 Numbers'!$K33)*100))</f>
        <v>80.548264800233298</v>
      </c>
      <c r="I32" s="140">
        <f>IF(ISERR('S1 Numbers'!R33/'S1 Numbers'!$K33*100),"..",IF(('S1 Numbers'!R33/'S1 Numbers'!$K33*100)=0,"..",('S1 Numbers'!R33/'S1 Numbers'!$K33)*100))</f>
        <v>78.710994459025954</v>
      </c>
      <c r="J32" s="140">
        <f>IF(ISERR('S1 Numbers'!S33/'S1 Numbers'!$K33*100),"..",IF(('S1 Numbers'!S33/'S1 Numbers'!$K33*100)=0,"..",('S1 Numbers'!S33/'S1 Numbers'!$K33)*100))</f>
        <v>74.803149606299215</v>
      </c>
      <c r="K32" s="140">
        <f>IF(ISERR('S1 Numbers'!T33/'S1 Numbers'!$K33*100),"..",IF(('S1 Numbers'!T33/'S1 Numbers'!$K33*100)=0,"..",('S1 Numbers'!T33/'S1 Numbers'!$K33)*100))</f>
        <v>48.877223680373291</v>
      </c>
      <c r="L32" s="140">
        <f>IF(ISERR('S1 Numbers'!U33/'S1 Numbers'!$K33*100),"..",IF(('S1 Numbers'!U33/'S1 Numbers'!$K33*100)=0,"..",('S1 Numbers'!U33/'S1 Numbers'!$K33)*100))</f>
        <v>51.297754447360745</v>
      </c>
      <c r="M32" s="140">
        <f>IF(ISERR('S1 Numbers'!V33/'S1 Numbers'!$K33*100),"..",IF(('S1 Numbers'!V33/'S1 Numbers'!$K33*100)=0,"..",('S1 Numbers'!V33/'S1 Numbers'!$K33)*100))</f>
        <v>56.838728492271798</v>
      </c>
    </row>
    <row r="33" spans="1:13" ht="20.25" customHeight="1">
      <c r="A33" s="24" t="s">
        <v>21</v>
      </c>
      <c r="B33" s="140">
        <f>IF(ISERR('S1 Numbers'!K34/'S1 Numbers'!$K34*100),"..",IF(('S1 Numbers'!K34/'S1 Numbers'!$K34*100)=0,"..",('S1 Numbers'!K34/'S1 Numbers'!$K34)*100))</f>
        <v>100</v>
      </c>
      <c r="C33" s="140">
        <f>IF(ISERR('S1 Numbers'!L34/'S1 Numbers'!$K34*100),"..",IF(('S1 Numbers'!L34/'S1 Numbers'!$K34*100)=0,"..",('S1 Numbers'!L34/'S1 Numbers'!$K34)*100))</f>
        <v>99.429018380915139</v>
      </c>
      <c r="D33" s="140">
        <f>IF(ISERR('S1 Numbers'!M34/'S1 Numbers'!$K34*100),"..",IF(('S1 Numbers'!M34/'S1 Numbers'!$K34*100)=0,"..",('S1 Numbers'!M34/'S1 Numbers'!$K34)*100))</f>
        <v>89.886585842784513</v>
      </c>
      <c r="E33" s="140">
        <f>IF(ISERR('S1 Numbers'!N34/'S1 Numbers'!$K34*100),"..",IF(('S1 Numbers'!N34/'S1 Numbers'!$K34*100)=0,"..",('S1 Numbers'!N34/'S1 Numbers'!$K34)*100))</f>
        <v>88.400469299960889</v>
      </c>
      <c r="F33" s="140">
        <f>IF(ISERR('S1 Numbers'!O34/'S1 Numbers'!$K34*100),"..",IF(('S1 Numbers'!O34/'S1 Numbers'!$K34*100)=0,"..",('S1 Numbers'!O34/'S1 Numbers'!$K34)*100))</f>
        <v>85.858427845131018</v>
      </c>
      <c r="G33" s="140">
        <f>IF(ISERR('S1 Numbers'!P34/'S1 Numbers'!$K34*100),"..",IF(('S1 Numbers'!P34/'S1 Numbers'!$K34*100)=0,"..",('S1 Numbers'!P34/'S1 Numbers'!$K34)*100))</f>
        <v>85.240516229956981</v>
      </c>
      <c r="H33" s="140">
        <f>IF(ISERR('S1 Numbers'!Q34/'S1 Numbers'!$K34*100),"..",IF(('S1 Numbers'!Q34/'S1 Numbers'!$K34*100)=0,"..",('S1 Numbers'!Q34/'S1 Numbers'!$K34)*100))</f>
        <v>73.781775518185384</v>
      </c>
      <c r="I33" s="140">
        <f>IF(ISERR('S1 Numbers'!R34/'S1 Numbers'!$K34*100),"..",IF(('S1 Numbers'!R34/'S1 Numbers'!$K34*100)=0,"..",('S1 Numbers'!R34/'S1 Numbers'!$K34)*100))</f>
        <v>65.889714509190455</v>
      </c>
      <c r="J33" s="140">
        <f>IF(ISERR('S1 Numbers'!S34/'S1 Numbers'!$K34*100),"..",IF(('S1 Numbers'!S34/'S1 Numbers'!$K34*100)=0,"..",('S1 Numbers'!S34/'S1 Numbers'!$K34)*100))</f>
        <v>60.273758310520144</v>
      </c>
      <c r="K33" s="140">
        <f>IF(ISERR('S1 Numbers'!T34/'S1 Numbers'!$K34*100),"..",IF(('S1 Numbers'!T34/'S1 Numbers'!$K34*100)=0,"..",('S1 Numbers'!T34/'S1 Numbers'!$K34)*100))</f>
        <v>39.593273367227219</v>
      </c>
      <c r="L33" s="140">
        <f>IF(ISERR('S1 Numbers'!U34/'S1 Numbers'!$K34*100),"..",IF(('S1 Numbers'!U34/'S1 Numbers'!$K34*100)=0,"..",('S1 Numbers'!U34/'S1 Numbers'!$K34)*100))</f>
        <v>40.007821666014856</v>
      </c>
      <c r="M33" s="140">
        <f>IF(ISERR('S1 Numbers'!V34/'S1 Numbers'!$K34*100),"..",IF(('S1 Numbers'!V34/'S1 Numbers'!$K34*100)=0,"..",('S1 Numbers'!V34/'S1 Numbers'!$K34)*100))</f>
        <v>43.965584669534614</v>
      </c>
    </row>
    <row r="34" spans="1:13" ht="24" customHeight="1">
      <c r="A34" s="21" t="s">
        <v>414</v>
      </c>
      <c r="B34" s="20"/>
      <c r="C34" s="20"/>
      <c r="D34" s="20"/>
      <c r="E34" s="20"/>
      <c r="F34" s="140"/>
      <c r="M34" s="140"/>
    </row>
    <row r="35" spans="1:13" ht="20.25" customHeight="1">
      <c r="A35" s="21" t="s">
        <v>415</v>
      </c>
      <c r="B35" s="140">
        <f>IF(ISERR('S1 Numbers'!K36/'S1 Numbers'!$K36*100),"..",IF(('S1 Numbers'!K36/'S1 Numbers'!$K36*100)=0,"..",('S1 Numbers'!K36/'S1 Numbers'!$K36)*100))</f>
        <v>100</v>
      </c>
      <c r="C35" s="140">
        <f>IF(ISERR('S1 Numbers'!L36/'S1 Numbers'!$K36*100),"..",IF(('S1 Numbers'!L36/'S1 Numbers'!$K36*100)=0,"..",('S1 Numbers'!L36/'S1 Numbers'!$K36)*100))</f>
        <v>102.65104808877929</v>
      </c>
      <c r="D35" s="140">
        <f>IF(ISERR('S1 Numbers'!M36/'S1 Numbers'!$K36*100),"..",IF(('S1 Numbers'!M36/'S1 Numbers'!$K36*100)=0,"..",('S1 Numbers'!M36/'S1 Numbers'!$K36)*100))</f>
        <v>106.46115906288533</v>
      </c>
      <c r="E35" s="140">
        <f>IF(ISERR('S1 Numbers'!N36/'S1 Numbers'!$K36*100),"..",IF(('S1 Numbers'!N36/'S1 Numbers'!$K36*100)=0,"..",('S1 Numbers'!N36/'S1 Numbers'!$K36)*100))</f>
        <v>114.27866831072751</v>
      </c>
      <c r="F35" s="140">
        <f>IF(ISERR('S1 Numbers'!O36/'S1 Numbers'!$K36*100),"..",IF(('S1 Numbers'!O36/'S1 Numbers'!$K36*100)=0,"..",('S1 Numbers'!O36/'S1 Numbers'!$K36)*100))</f>
        <v>115.70044828659674</v>
      </c>
      <c r="G35" s="140">
        <f>IF(ISERR('S1 Numbers'!P36/'S1 Numbers'!$K36*100),"..",IF(('S1 Numbers'!P36/'S1 Numbers'!$K36*100)=0,"..",('S1 Numbers'!P36/'S1 Numbers'!$K36)*100))</f>
        <v>116.20221948212084</v>
      </c>
      <c r="H35" s="140">
        <f>IF(ISERR('S1 Numbers'!Q36/'S1 Numbers'!$K36*100),"..",IF(('S1 Numbers'!Q36/'S1 Numbers'!$K36*100)=0,"..",('S1 Numbers'!Q36/'S1 Numbers'!$K36)*100))</f>
        <v>120.56720098643652</v>
      </c>
      <c r="I35" s="140">
        <f>IF(ISERR('S1 Numbers'!R36/'S1 Numbers'!$K36*100),"..",IF(('S1 Numbers'!R36/'S1 Numbers'!$K36*100)=0,"..",('S1 Numbers'!R36/'S1 Numbers'!$K36)*100))</f>
        <v>120.56447071516637</v>
      </c>
      <c r="J35" s="140">
        <f>IF(ISERR('S1 Numbers'!S36/'S1 Numbers'!$K36*100),"..",IF(('S1 Numbers'!S36/'S1 Numbers'!$K36*100)=0,"..",('S1 Numbers'!S36/'S1 Numbers'!$K36)*100))</f>
        <v>118.89599033292207</v>
      </c>
      <c r="K35" s="140">
        <f>IF(ISERR('S1 Numbers'!T36/'S1 Numbers'!$K36*100),"..",IF(('S1 Numbers'!T36/'S1 Numbers'!$K36*100)=0,"..",('S1 Numbers'!T36/'S1 Numbers'!$K36)*100))</f>
        <v>17.737204813483082</v>
      </c>
      <c r="L35" s="140">
        <f>IF(ISERR('S1 Numbers'!U36/'S1 Numbers'!$K36*100),"..",IF(('S1 Numbers'!U36/'S1 Numbers'!$K36*100)=0,"..",('S1 Numbers'!U36/'S1 Numbers'!$K36)*100))</f>
        <v>57.576848655979909</v>
      </c>
      <c r="M35" s="140">
        <f>IF(ISERR('S1 Numbers'!V36/'S1 Numbers'!$K36*100),"..",IF(('S1 Numbers'!V36/'S1 Numbers'!$K36*100)=0,"..",('S1 Numbers'!V36/'S1 Numbers'!$K36)*100))</f>
        <v>78.532675709001225</v>
      </c>
    </row>
    <row r="36" spans="1:13" ht="27" customHeight="1">
      <c r="A36" s="24" t="s">
        <v>416</v>
      </c>
      <c r="B36" s="140">
        <f>IF(ISERR('S1 Numbers'!K38/'S1 Numbers'!$K38*100),"..",IF(('S1 Numbers'!K38/'S1 Numbers'!$K38*100)=0,"..",('S1 Numbers'!K38/'S1 Numbers'!$K38)*100))</f>
        <v>100</v>
      </c>
      <c r="C36" s="140">
        <f>IF(ISERR('S1 Numbers'!L38/'S1 Numbers'!$K38*100),"..",IF(('S1 Numbers'!L38/'S1 Numbers'!$K38*100)=0,"..",('S1 Numbers'!L38/'S1 Numbers'!$K38)*100))</f>
        <v>102.93036196987664</v>
      </c>
      <c r="D36" s="140">
        <f>IF(ISERR('S1 Numbers'!M38/'S1 Numbers'!$K38*100),"..",IF(('S1 Numbers'!M38/'S1 Numbers'!$K38*100)=0,"..",('S1 Numbers'!M38/'S1 Numbers'!$K38)*100))</f>
        <v>104.06814002506277</v>
      </c>
      <c r="E36" s="140">
        <f>IF(ISERR('S1 Numbers'!N38/'S1 Numbers'!$K38*100),"..",IF(('S1 Numbers'!N38/'S1 Numbers'!$K38*100)=0,"..",('S1 Numbers'!N38/'S1 Numbers'!$K38)*100))</f>
        <v>110.06976286387837</v>
      </c>
      <c r="F36" s="140">
        <f>IF(ISERR('S1 Numbers'!O38/'S1 Numbers'!$K38*100),"..",IF(('S1 Numbers'!O38/'S1 Numbers'!$K38*100)=0,"..",('S1 Numbers'!O38/'S1 Numbers'!$K38)*100))</f>
        <v>112.11031462907567</v>
      </c>
      <c r="G36" s="140">
        <f>IF(ISERR('S1 Numbers'!P38/'S1 Numbers'!$K38*100),"..",IF(('S1 Numbers'!P38/'S1 Numbers'!$K38*100)=0,"..",('S1 Numbers'!P38/'S1 Numbers'!$K38)*100))</f>
        <v>113.07057428328618</v>
      </c>
      <c r="H36" s="140">
        <f>IF(ISERR('S1 Numbers'!Q38/'S1 Numbers'!$K38*100),"..",IF(('S1 Numbers'!Q38/'S1 Numbers'!$K38*100)=0,"..",('S1 Numbers'!Q38/'S1 Numbers'!$K38)*100))</f>
        <v>116.60165068634556</v>
      </c>
      <c r="I36" s="140">
        <f>IF(ISERR('S1 Numbers'!R38/'S1 Numbers'!$K38*100),"..",IF(('S1 Numbers'!R38/'S1 Numbers'!$K38*100)=0,"..",('S1 Numbers'!R38/'S1 Numbers'!$K38)*100))</f>
        <v>116.43148307302293</v>
      </c>
      <c r="J36" s="140">
        <f>IF(ISERR('S1 Numbers'!S38/'S1 Numbers'!$K38*100),"..",IF(('S1 Numbers'!S38/'S1 Numbers'!$K38*100)=0,"..",('S1 Numbers'!S38/'S1 Numbers'!$K38)*100))</f>
        <v>113.61568007989358</v>
      </c>
      <c r="K36" s="140">
        <f>IF(ISERR('S1 Numbers'!T38/'S1 Numbers'!$K38*100),"..",IF(('S1 Numbers'!T38/'S1 Numbers'!$K38*100)=0,"..",('S1 Numbers'!T38/'S1 Numbers'!$K38)*100))</f>
        <v>17.870249715523073</v>
      </c>
      <c r="L36" s="140">
        <f>IF(ISERR('S1 Numbers'!U38/'S1 Numbers'!$K38*100),"..",IF(('S1 Numbers'!U38/'S1 Numbers'!$K38*100)=0,"..",('S1 Numbers'!U38/'S1 Numbers'!$K38)*100))</f>
        <v>58.575838906840396</v>
      </c>
      <c r="M36" s="140" t="str">
        <f>IF(ISERR('S1 Numbers'!V38/'S1 Numbers'!$K38*100),"[Unavailable]",IF(('S1 Numbers'!V38/'S1 Numbers'!$K38*100)=0,"[Unavailable]",('S1 Numbers'!V38/'S1 Numbers'!$K38)*100))</f>
        <v>[Unavailable]</v>
      </c>
    </row>
    <row r="37" spans="1:13" ht="20.25" customHeight="1">
      <c r="A37" s="24" t="s">
        <v>422</v>
      </c>
      <c r="B37" s="140">
        <f>IF(ISERR('S1 Numbers'!K39/'S1 Numbers'!$K39*100),"..",IF(('S1 Numbers'!K39/'S1 Numbers'!$K39*100)=0,"..",('S1 Numbers'!K39/'S1 Numbers'!$K39)*100))</f>
        <v>100</v>
      </c>
      <c r="C37" s="140">
        <f>IF(ISERR('S1 Numbers'!L39/'S1 Numbers'!$K39*100),"..",IF(('S1 Numbers'!L39/'S1 Numbers'!$K39*100)=0,"..",('S1 Numbers'!L39/'S1 Numbers'!$K39)*100))</f>
        <v>103.90442907182266</v>
      </c>
      <c r="D37" s="140">
        <f>IF(ISERR('S1 Numbers'!M39/'S1 Numbers'!$K39*100),"..",IF(('S1 Numbers'!M39/'S1 Numbers'!$K39*100)=0,"..",('S1 Numbers'!M39/'S1 Numbers'!$K39)*100))</f>
        <v>106.98480587300918</v>
      </c>
      <c r="E37" s="140">
        <f>IF(ISERR('S1 Numbers'!N39/'S1 Numbers'!$K39*100),"..",IF(('S1 Numbers'!N39/'S1 Numbers'!$K39*100)=0,"..",('S1 Numbers'!N39/'S1 Numbers'!$K39)*100))</f>
        <v>112.47716330484288</v>
      </c>
      <c r="F37" s="140">
        <f>IF(ISERR('S1 Numbers'!O39/'S1 Numbers'!$K39*100),"..",IF(('S1 Numbers'!O39/'S1 Numbers'!$K39*100)=0,"..",('S1 Numbers'!O39/'S1 Numbers'!$K39)*100))</f>
        <v>116.624262743909</v>
      </c>
      <c r="G37" s="140">
        <f>IF(ISERR('S1 Numbers'!P39/'S1 Numbers'!$K39*100),"..",IF(('S1 Numbers'!P39/'S1 Numbers'!$K39*100)=0,"..",('S1 Numbers'!P39/'S1 Numbers'!$K39)*100))</f>
        <v>117.90827783298434</v>
      </c>
      <c r="H37" s="140">
        <f>IF(ISERR('S1 Numbers'!Q39/'S1 Numbers'!$K39*100),"..",IF(('S1 Numbers'!Q39/'S1 Numbers'!$K39*100)=0,"..",('S1 Numbers'!Q39/'S1 Numbers'!$K39)*100))</f>
        <v>133.98284262617349</v>
      </c>
      <c r="I37" s="140">
        <f>IF(ISERR('S1 Numbers'!R39/'S1 Numbers'!$K39*100),"..",IF(('S1 Numbers'!R39/'S1 Numbers'!$K39*100)=0,"..",('S1 Numbers'!R39/'S1 Numbers'!$K39)*100))</f>
        <v>132.41258771801498</v>
      </c>
      <c r="J37" s="140">
        <f>IF(ISERR('S1 Numbers'!S39/'S1 Numbers'!$K39*100),"..",IF(('S1 Numbers'!S39/'S1 Numbers'!$K39*100)=0,"..",('S1 Numbers'!S39/'S1 Numbers'!$K39)*100))</f>
        <v>126.76190684728073</v>
      </c>
      <c r="K37" s="140">
        <f>IF(ISERR('S1 Numbers'!T39/'S1 Numbers'!$K39*100),"..",IF(('S1 Numbers'!T39/'S1 Numbers'!$K39*100)=0,"..",('S1 Numbers'!T39/'S1 Numbers'!$K39)*100))</f>
        <v>17.563069623913684</v>
      </c>
      <c r="L37" s="140">
        <f>IF(ISERR('S1 Numbers'!U39/'S1 Numbers'!$K39*100),"..",IF(('S1 Numbers'!U39/'S1 Numbers'!$K39*100)=0,"..",('S1 Numbers'!U39/'S1 Numbers'!$K39)*100))</f>
        <v>67.682601563769111</v>
      </c>
      <c r="M37" s="140" t="str">
        <f>IF(ISERR('S1 Numbers'!V39/'S1 Numbers'!$K39*100),"[Unavailable]",IF(('S1 Numbers'!V39/'S1 Numbers'!$K39*100)=0,"[Unavailable]",('S1 Numbers'!V39/'S1 Numbers'!$K39)*100))</f>
        <v>[Unavailable]</v>
      </c>
    </row>
    <row r="38" spans="1:13" ht="30" customHeight="1">
      <c r="A38" s="21" t="s">
        <v>22</v>
      </c>
      <c r="B38" s="133"/>
      <c r="C38" s="133"/>
      <c r="D38" s="133"/>
      <c r="E38" s="133"/>
      <c r="F38" s="140"/>
      <c r="M38" s="140" t="str">
        <f>IF(ISERR('S1 Numbers'!V39/'S1 Numbers'!$K39*100),"[Unavailable]",IF(('S1 Numbers'!V39/'S1 Numbers'!$K39*100)=0,"[Unavailable]",('S1 Numbers'!V39/'S1 Numbers'!$K39)*100))</f>
        <v>[Unavailable]</v>
      </c>
    </row>
    <row r="39" spans="1:13" ht="20.25" customHeight="1">
      <c r="A39" s="24" t="s">
        <v>23</v>
      </c>
      <c r="B39" s="140">
        <f>IF(ISERR('S1 Numbers'!K41/'S1 Numbers'!$K41*100),"..",IF(('S1 Numbers'!K41/'S1 Numbers'!$K41*100)=0,"..",('S1 Numbers'!K41/'S1 Numbers'!$K41)*100))</f>
        <v>100</v>
      </c>
      <c r="C39" s="140">
        <f>IF(ISERR('S1 Numbers'!L41/'S1 Numbers'!$K41*100),"..",IF(('S1 Numbers'!L41/'S1 Numbers'!$K41*100)=0,"..",('S1 Numbers'!L41/'S1 Numbers'!$K41)*100))</f>
        <v>100.64355313845456</v>
      </c>
      <c r="D39" s="140">
        <f>IF(ISERR('S1 Numbers'!M41/'S1 Numbers'!$K41*100),"..",IF(('S1 Numbers'!M41/'S1 Numbers'!$K41*100)=0,"..",('S1 Numbers'!M41/'S1 Numbers'!$K41)*100))</f>
        <v>105.37502832540223</v>
      </c>
      <c r="E39" s="140">
        <f>IF(ISERR('S1 Numbers'!N41/'S1 Numbers'!$K41*100),"..",IF(('S1 Numbers'!N41/'S1 Numbers'!$K41*100)=0,"..",('S1 Numbers'!N41/'S1 Numbers'!$K41)*100))</f>
        <v>109.11398141853614</v>
      </c>
      <c r="F39" s="140">
        <f>IF(ISERR('S1 Numbers'!O41/'S1 Numbers'!$K41*100),"..",IF(('S1 Numbers'!O41/'S1 Numbers'!$K41*100)=0,"..",('S1 Numbers'!O41/'S1 Numbers'!$K41)*100))</f>
        <v>115.60842963970089</v>
      </c>
      <c r="G39" s="140">
        <f>IF(ISERR('S1 Numbers'!P41/'S1 Numbers'!$K41*100),"..",IF(('S1 Numbers'!P41/'S1 Numbers'!$K41*100)=0,"..",('S1 Numbers'!P41/'S1 Numbers'!$K41)*100))</f>
        <v>122.01676863811466</v>
      </c>
      <c r="H39" s="140">
        <f>IF(ISERR('S1 Numbers'!Q41/'S1 Numbers'!$K41*100),"..",IF(('S1 Numbers'!Q41/'S1 Numbers'!$K41*100)=0,"..",('S1 Numbers'!Q41/'S1 Numbers'!$K41)*100))</f>
        <v>130.66394742805346</v>
      </c>
      <c r="I39" s="140">
        <f>IF(ISERR('S1 Numbers'!R41/'S1 Numbers'!$K41*100),"..",IF(('S1 Numbers'!R41/'S1 Numbers'!$K41*100)=0,"..",('S1 Numbers'!R41/'S1 Numbers'!$K41)*100))</f>
        <v>133.44210287786086</v>
      </c>
      <c r="J39" s="140">
        <f>IF(ISERR('S1 Numbers'!S41/'S1 Numbers'!$K41*100),"..",IF(('S1 Numbers'!S41/'S1 Numbers'!$K41*100)=0,"..",('S1 Numbers'!S41/'S1 Numbers'!$K41)*100))</f>
        <v>130.87242238839792</v>
      </c>
      <c r="K39" s="140">
        <f>IF(ISERR('S1 Numbers'!T41/'S1 Numbers'!$K41*100),"..",IF(('S1 Numbers'!T41/'S1 Numbers'!$K41*100)=0,"..",('S1 Numbers'!T41/'S1 Numbers'!$K41)*100))</f>
        <v>31.901200997054158</v>
      </c>
      <c r="L39" s="140">
        <f>IF(ISERR('S1 Numbers'!U41/'S1 Numbers'!$K41*100),"..",IF(('S1 Numbers'!U41/'S1 Numbers'!$K41*100)=0,"..",('S1 Numbers'!U41/'S1 Numbers'!$K41)*100))</f>
        <v>31.724450487196918</v>
      </c>
      <c r="M39" s="140">
        <f>IF(ISERR('S1 Numbers'!V41/'S1 Numbers'!$K41*100),"..",IF(('S1 Numbers'!V41/'S1 Numbers'!$K41*100)=0,"..",('S1 Numbers'!V41/'S1 Numbers'!$K41)*100))</f>
        <v>97.312485837298894</v>
      </c>
    </row>
    <row r="40" spans="1:13" ht="20.25" customHeight="1">
      <c r="A40" s="24" t="s">
        <v>24</v>
      </c>
      <c r="B40" s="140">
        <f>IF(ISERR('S1 Numbers'!K42/'S1 Numbers'!$K42*100),"..",IF(('S1 Numbers'!K42/'S1 Numbers'!$K42*100)=0,"..",('S1 Numbers'!K42/'S1 Numbers'!$K42)*100))</f>
        <v>100</v>
      </c>
      <c r="C40" s="140">
        <f>IF(ISERR('S1 Numbers'!L42/'S1 Numbers'!$K42*100),"..",IF(('S1 Numbers'!L42/'S1 Numbers'!$K42*100)=0,"..",('S1 Numbers'!L42/'S1 Numbers'!$K42)*100))</f>
        <v>101.56915416366377</v>
      </c>
      <c r="D40" s="140">
        <f>IF(ISERR('S1 Numbers'!M42/'S1 Numbers'!$K42*100),"..",IF(('S1 Numbers'!M42/'S1 Numbers'!$K42*100)=0,"..",('S1 Numbers'!M42/'S1 Numbers'!$K42)*100))</f>
        <v>102.74902269103934</v>
      </c>
      <c r="E40" s="140">
        <f>IF(ISERR('S1 Numbers'!N42/'S1 Numbers'!$K42*100),"..",IF(('S1 Numbers'!N42/'S1 Numbers'!$K42*100)=0,"..",('S1 Numbers'!N42/'S1 Numbers'!$K42)*100))</f>
        <v>102.69497040773985</v>
      </c>
      <c r="F40" s="140">
        <f>IF(ISERR('S1 Numbers'!O42/'S1 Numbers'!$K42*100),"..",IF(('S1 Numbers'!O42/'S1 Numbers'!$K42*100)=0,"..",('S1 Numbers'!O42/'S1 Numbers'!$K42)*100))</f>
        <v>102.74902269103934</v>
      </c>
      <c r="G40" s="140">
        <f>IF(ISERR('S1 Numbers'!P42/'S1 Numbers'!$K42*100),"..",IF(('S1 Numbers'!P42/'S1 Numbers'!$K42*100)=0,"..",('S1 Numbers'!P42/'S1 Numbers'!$K42)*100))</f>
        <v>102.63163641922732</v>
      </c>
      <c r="H40" s="140">
        <f>IF(ISERR('S1 Numbers'!Q42/'S1 Numbers'!$K42*100),"..",IF(('S1 Numbers'!Q42/'S1 Numbers'!$K42*100)=0,"..",('S1 Numbers'!Q42/'S1 Numbers'!$K42)*100))</f>
        <v>104.7893598899299</v>
      </c>
      <c r="I40" s="140">
        <f>IF(ISERR('S1 Numbers'!R42/'S1 Numbers'!$K42*100),"..",IF(('S1 Numbers'!R42/'S1 Numbers'!$K42*100)=0,"..",('S1 Numbers'!R42/'S1 Numbers'!$K42)*100))</f>
        <v>102.79870711306209</v>
      </c>
      <c r="J40" s="140">
        <f>IF(ISERR('S1 Numbers'!S42/'S1 Numbers'!$K42*100),"..",IF(('S1 Numbers'!S42/'S1 Numbers'!$K42*100)=0,"..",('S1 Numbers'!S42/'S1 Numbers'!$K42)*100))</f>
        <v>100.32049182117977</v>
      </c>
      <c r="K40" s="140">
        <f>IF(ISERR('S1 Numbers'!T42/'S1 Numbers'!$K42*100),"..",IF(('S1 Numbers'!T42/'S1 Numbers'!$K42*100)=0,"..",('S1 Numbers'!T42/'S1 Numbers'!$K42)*100))</f>
        <v>44.676942060320165</v>
      </c>
      <c r="L40" s="140">
        <f>IF(ISERR('S1 Numbers'!U42/'S1 Numbers'!$K42*100),"..",IF(('S1 Numbers'!U42/'S1 Numbers'!$K42*100)=0,"..",('S1 Numbers'!U42/'S1 Numbers'!$K42)*100))</f>
        <v>46.028795125466814</v>
      </c>
      <c r="M40" s="140">
        <f>IF(ISERR('S1 Numbers'!V42/'S1 Numbers'!$K42*100),"..",IF(('S1 Numbers'!V42/'S1 Numbers'!$K42*100)=0,"..",('S1 Numbers'!V42/'S1 Numbers'!$K42)*100))</f>
        <v>7.4738201314726235E-2</v>
      </c>
    </row>
    <row r="41" spans="1:13" ht="30" customHeight="1">
      <c r="A41" s="24" t="s">
        <v>25</v>
      </c>
      <c r="B41" s="140">
        <f>IF(ISERR('S1 Numbers'!K43/'S1 Numbers'!$K43*100),"..",IF(('S1 Numbers'!K43/'S1 Numbers'!$K43*100)=0,"..",('S1 Numbers'!K43/'S1 Numbers'!$K43)*100))</f>
        <v>100</v>
      </c>
      <c r="C41" s="140">
        <f>IF(ISERR('S1 Numbers'!L43/'S1 Numbers'!$K43*100),"..",IF(('S1 Numbers'!L43/'S1 Numbers'!$K43*100)=0,"..",('S1 Numbers'!L43/'S1 Numbers'!$K43)*100))</f>
        <v>115.58490473289807</v>
      </c>
      <c r="D41" s="140">
        <f>IF(ISERR('S1 Numbers'!M43/'S1 Numbers'!$K43*100),"..",IF(('S1 Numbers'!M43/'S1 Numbers'!$K43*100)=0,"..",('S1 Numbers'!M43/'S1 Numbers'!$K43)*100))</f>
        <v>120.06755462616003</v>
      </c>
      <c r="E41" s="140">
        <f>IF(ISERR('S1 Numbers'!N43/'S1 Numbers'!$K43*100),"..",IF(('S1 Numbers'!N43/'S1 Numbers'!$K43*100)=0,"..",('S1 Numbers'!N43/'S1 Numbers'!$K43)*100))</f>
        <v>132.58500459568086</v>
      </c>
      <c r="F41" s="140">
        <f>IF(ISERR('S1 Numbers'!O43/'S1 Numbers'!$K43*100),"..",IF(('S1 Numbers'!O43/'S1 Numbers'!$K43*100)=0,"..",('S1 Numbers'!O43/'S1 Numbers'!$K43)*100))</f>
        <v>124.97407442589419</v>
      </c>
      <c r="G41" s="140">
        <f>IF(ISERR('S1 Numbers'!P43/'S1 Numbers'!$K43*100),"..",IF(('S1 Numbers'!P43/'S1 Numbers'!$K43*100)=0,"..",('S1 Numbers'!P43/'S1 Numbers'!$K43)*100))</f>
        <v>123.73301696095189</v>
      </c>
      <c r="H41" s="140">
        <f>IF(ISERR('S1 Numbers'!Q43/'S1 Numbers'!$K43*100),"..",IF(('S1 Numbers'!Q43/'S1 Numbers'!$K43*100)=0,"..",('S1 Numbers'!Q43/'S1 Numbers'!$K43)*100))</f>
        <v>133.4365241374546</v>
      </c>
      <c r="I41" s="140">
        <f>IF(ISERR('S1 Numbers'!R43/'S1 Numbers'!$K43*100),"..",IF(('S1 Numbers'!R43/'S1 Numbers'!$K43*100)=0,"..",('S1 Numbers'!R43/'S1 Numbers'!$K43)*100))</f>
        <v>137.965223837667</v>
      </c>
      <c r="J41" s="140">
        <f>IF(ISERR('S1 Numbers'!S43/'S1 Numbers'!$K43*100),"..",IF(('S1 Numbers'!S43/'S1 Numbers'!$K43*100)=0,"..",('S1 Numbers'!S43/'S1 Numbers'!$K43)*100))</f>
        <v>130.45126906554344</v>
      </c>
      <c r="K41" s="140">
        <f>IF(ISERR('S1 Numbers'!T43/'S1 Numbers'!$K43*100),"..",IF(('S1 Numbers'!T43/'S1 Numbers'!$K43*100)=0,"..",('S1 Numbers'!T43/'S1 Numbers'!$K43)*100))</f>
        <v>108.52815986547975</v>
      </c>
      <c r="L41" s="140">
        <f>IF(ISERR('S1 Numbers'!U43/'S1 Numbers'!$K43*100),"..",IF(('S1 Numbers'!U43/'S1 Numbers'!$K43*100)=0,"..",('S1 Numbers'!U43/'S1 Numbers'!$K43)*100))</f>
        <v>122.5440586404889</v>
      </c>
      <c r="M41" s="140">
        <f>IF(ISERR('S1 Numbers'!V43/'S1 Numbers'!$K43*100),"..",IF(('S1 Numbers'!V43/'S1 Numbers'!$K43*100)=0,"..",('S1 Numbers'!V43/'S1 Numbers'!$K43)*100))</f>
        <v>110.94622975924213</v>
      </c>
    </row>
    <row r="42" spans="1:13" s="300" customFormat="1" ht="25.5" customHeight="1">
      <c r="A42" s="206" t="s">
        <v>417</v>
      </c>
      <c r="B42" s="207"/>
      <c r="C42" s="207"/>
      <c r="D42" s="207"/>
      <c r="E42" s="207"/>
      <c r="F42" s="140"/>
      <c r="M42" s="140"/>
    </row>
    <row r="43" spans="1:13" s="300" customFormat="1" ht="19.5" customHeight="1">
      <c r="A43" s="122" t="s">
        <v>26</v>
      </c>
      <c r="B43" s="140">
        <f>IF(ISERR('S1 Numbers'!K45/'S1 Numbers'!$K45*100),"..",IF(('S1 Numbers'!K45/'S1 Numbers'!$K45*100)=0,"..",('S1 Numbers'!K45/'S1 Numbers'!$K45)*100))</f>
        <v>100</v>
      </c>
      <c r="C43" s="140">
        <f>IF(ISERR('S1 Numbers'!L45/'S1 Numbers'!$K45*100),"..",IF(('S1 Numbers'!L45/'S1 Numbers'!$K45*100)=0,"..",('S1 Numbers'!L45/'S1 Numbers'!$K45)*100))</f>
        <v>100.69422900337275</v>
      </c>
      <c r="D43" s="140">
        <f>IF(ISERR('S1 Numbers'!M45/'S1 Numbers'!$K45*100),"..",IF(('S1 Numbers'!M45/'S1 Numbers'!$K45*100)=0,"..",('S1 Numbers'!M45/'S1 Numbers'!$K45)*100))</f>
        <v>100.32004679691559</v>
      </c>
      <c r="E43" s="140">
        <f>IF(ISERR('S1 Numbers'!N45/'S1 Numbers'!$K45*100),"..",IF(('S1 Numbers'!N45/'S1 Numbers'!$K45*100)=0,"..",('S1 Numbers'!N45/'S1 Numbers'!$K45)*100))</f>
        <v>100.49568058820917</v>
      </c>
      <c r="F43" s="140">
        <f>IF(ISERR('S1 Numbers'!O45/'S1 Numbers'!$K45*100),"..",IF(('S1 Numbers'!O45/'S1 Numbers'!$K45*100)=0,"..",('S1 Numbers'!O45/'S1 Numbers'!$K45)*100))</f>
        <v>99.198361941831124</v>
      </c>
      <c r="G43" s="140">
        <f>IF(ISERR('S1 Numbers'!P45/'S1 Numbers'!$K45*100),"..",IF(('S1 Numbers'!P45/'S1 Numbers'!$K45*100)=0,"..",('S1 Numbers'!P45/'S1 Numbers'!$K45)*100))</f>
        <v>104.5890817164351</v>
      </c>
      <c r="H43" s="140">
        <f>IF(ISERR('S1 Numbers'!Q45/'S1 Numbers'!$K45*100),"..",IF(('S1 Numbers'!Q45/'S1 Numbers'!$K45*100)=0,"..",('S1 Numbers'!Q45/'S1 Numbers'!$K45)*100))</f>
        <v>106.47281538600188</v>
      </c>
      <c r="I43" s="140">
        <f>IF(ISERR('S1 Numbers'!R45/'S1 Numbers'!$K45*100),"..",IF(('S1 Numbers'!R45/'S1 Numbers'!$K45*100)=0,"..",('S1 Numbers'!R45/'S1 Numbers'!$K45)*100))</f>
        <v>106.72569648204977</v>
      </c>
      <c r="J43" s="140">
        <f>IF(ISERR('S1 Numbers'!S45/'S1 Numbers'!$K45*100),"..",IF(('S1 Numbers'!S45/'S1 Numbers'!$K45*100)=0,"..",('S1 Numbers'!S45/'S1 Numbers'!$K45)*100))</f>
        <v>108.26372769743647</v>
      </c>
      <c r="K43" s="140">
        <f>IF(ISERR('S1 Numbers'!T45/'S1 Numbers'!$K45*100),"..",IF(('S1 Numbers'!T45/'S1 Numbers'!$K45*100)=0,"..",('S1 Numbers'!T45/'S1 Numbers'!$K45)*100))</f>
        <v>51.14615688429226</v>
      </c>
      <c r="L43" s="140">
        <f>IF(ISERR('S1 Numbers'!U45/'S1 Numbers'!$K45*100),"..",IF(('S1 Numbers'!U45/'S1 Numbers'!$K45*100)=0,"..",('S1 Numbers'!U45/'S1 Numbers'!$K45)*100))</f>
        <v>79.451967750496195</v>
      </c>
      <c r="M43" s="140">
        <f>IF(ISERR('S1 Numbers'!V45/'S1 Numbers'!$K45*100),"..",IF(('S1 Numbers'!V45/'S1 Numbers'!$K45*100)=0,"..",('S1 Numbers'!V45/'S1 Numbers'!$K45)*100))</f>
        <v>96.453819193961792</v>
      </c>
    </row>
    <row r="44" spans="1:13" s="300" customFormat="1" ht="19.5" customHeight="1">
      <c r="A44" s="122" t="s">
        <v>27</v>
      </c>
      <c r="B44" s="140">
        <f>IF(ISERR('S1 Numbers'!K46/'S1 Numbers'!$K46*100),"..",IF(('S1 Numbers'!K46/'S1 Numbers'!$K46*100)=0,"..",('S1 Numbers'!K46/'S1 Numbers'!$K46)*100))</f>
        <v>100</v>
      </c>
      <c r="C44" s="140">
        <f>IF(ISERR('S1 Numbers'!L46/'S1 Numbers'!$K46*100),"..",IF(('S1 Numbers'!L46/'S1 Numbers'!$K46*100)=0,"..",('S1 Numbers'!L46/'S1 Numbers'!$K46)*100))</f>
        <v>99.823995080096367</v>
      </c>
      <c r="D44" s="140">
        <f>IF(ISERR('S1 Numbers'!M46/'S1 Numbers'!$K46*100),"..",IF(('S1 Numbers'!M46/'S1 Numbers'!$K46*100)=0,"..",('S1 Numbers'!M46/'S1 Numbers'!$K46)*100))</f>
        <v>95.614865725486325</v>
      </c>
      <c r="E44" s="140">
        <f>IF(ISERR('S1 Numbers'!N46/'S1 Numbers'!$K46*100),"..",IF(('S1 Numbers'!N46/'S1 Numbers'!$K46*100)=0,"..",('S1 Numbers'!N46/'S1 Numbers'!$K46)*100))</f>
        <v>98.891638608377448</v>
      </c>
      <c r="F44" s="140">
        <f>IF(ISERR('S1 Numbers'!O46/'S1 Numbers'!$K46*100),"..",IF(('S1 Numbers'!O46/'S1 Numbers'!$K46*100)=0,"..",('S1 Numbers'!O46/'S1 Numbers'!$K46)*100))</f>
        <v>101.2463798695659</v>
      </c>
      <c r="G44" s="140">
        <f>IF(ISERR('S1 Numbers'!P46/'S1 Numbers'!$K46*100),"..",IF(('S1 Numbers'!P46/'S1 Numbers'!$K46*100)=0,"..",('S1 Numbers'!P46/'S1 Numbers'!$K46)*100))</f>
        <v>108.43260413946072</v>
      </c>
      <c r="H44" s="140">
        <f>IF(ISERR('S1 Numbers'!Q46/'S1 Numbers'!$K46*100),"..",IF(('S1 Numbers'!Q46/'S1 Numbers'!$K46*100)=0,"..",('S1 Numbers'!Q46/'S1 Numbers'!$K46)*100))</f>
        <v>112.76247955937011</v>
      </c>
      <c r="I44" s="140">
        <f>IF(ISERR('S1 Numbers'!R46/'S1 Numbers'!$K46*100),"..",IF(('S1 Numbers'!R46/'S1 Numbers'!$K46*100)=0,"..",('S1 Numbers'!R46/'S1 Numbers'!$K46)*100))</f>
        <v>111.17595860281939</v>
      </c>
      <c r="J44" s="140">
        <f>IF(ISERR('S1 Numbers'!S46/'S1 Numbers'!$K46*100),"..",IF(('S1 Numbers'!S46/'S1 Numbers'!$K46*100)=0,"..",('S1 Numbers'!S46/'S1 Numbers'!$K46)*100))</f>
        <v>113.68557261425201</v>
      </c>
      <c r="K44" s="140">
        <f>IF(ISERR('S1 Numbers'!T46/'S1 Numbers'!$K46*100),"..",IF(('S1 Numbers'!T46/'S1 Numbers'!$K46*100)=0,"..",('S1 Numbers'!T46/'S1 Numbers'!$K46)*100))</f>
        <v>67.956458081108934</v>
      </c>
      <c r="L44" s="140">
        <f>IF(ISERR('S1 Numbers'!U46/'S1 Numbers'!$K46*100),"..",IF(('S1 Numbers'!U46/'S1 Numbers'!$K46*100)=0,"..",('S1 Numbers'!U46/'S1 Numbers'!$K46)*100))</f>
        <v>99.145031656440423</v>
      </c>
      <c r="M44" s="140" t="str">
        <f>IF(ISERR('S1 Numbers'!V46/'S1 Numbers'!$K46*100),"[Unavailable]",IF(('S1 Numbers'!V46/'S1 Numbers'!$K46*100)=0,"[Unavailable]",('S1 Numbers'!V46/'S1 Numbers'!$K46)*100))</f>
        <v>[Unavailable]</v>
      </c>
    </row>
    <row r="45" spans="1:13" s="300" customFormat="1" ht="25.5" customHeight="1">
      <c r="A45" s="206" t="s">
        <v>353</v>
      </c>
      <c r="B45" s="140"/>
      <c r="C45" s="140"/>
      <c r="D45" s="140"/>
      <c r="E45" s="140"/>
      <c r="F45" s="140"/>
      <c r="M45" s="140"/>
    </row>
    <row r="46" spans="1:13" s="300" customFormat="1" ht="19.5" customHeight="1">
      <c r="A46" s="122" t="s">
        <v>26</v>
      </c>
      <c r="B46" s="140">
        <f>IF(ISERR('S1 Numbers'!K48/'S1 Numbers'!$K48*100),"..",IF(('S1 Numbers'!K48/'S1 Numbers'!$K48*100)=0,"..",('S1 Numbers'!K48/'S1 Numbers'!$K48)*100))</f>
        <v>100</v>
      </c>
      <c r="C46" s="140">
        <f>IF(ISERR('S1 Numbers'!L48/'S1 Numbers'!$K48*100),"..",IF(('S1 Numbers'!L48/'S1 Numbers'!$K48*100)=0,"..",('S1 Numbers'!L48/'S1 Numbers'!$K48)*100))</f>
        <v>101.48011808936879</v>
      </c>
      <c r="D46" s="140">
        <f>IF(ISERR('S1 Numbers'!M48/'S1 Numbers'!$K48*100),"..",IF(('S1 Numbers'!M48/'S1 Numbers'!$K48*100)=0,"..",('S1 Numbers'!M48/'S1 Numbers'!$K48)*100))</f>
        <v>100.73904915107184</v>
      </c>
      <c r="E46" s="140">
        <f>IF(ISERR('S1 Numbers'!N48/'S1 Numbers'!$K48*100),"..",IF(('S1 Numbers'!N48/'S1 Numbers'!$K48*100)=0,"..",('S1 Numbers'!N48/'S1 Numbers'!$K48)*100))</f>
        <v>101.43078124855272</v>
      </c>
      <c r="F46" s="140">
        <f>IF(ISERR('S1 Numbers'!O48/'S1 Numbers'!$K48*100),"..",IF(('S1 Numbers'!O48/'S1 Numbers'!$K48*100)=0,"..",('S1 Numbers'!O48/'S1 Numbers'!$K48)*100))</f>
        <v>100.65976285382298</v>
      </c>
      <c r="G46" s="140">
        <f>IF(ISERR('S1 Numbers'!P48/'S1 Numbers'!$K48*100),"..",IF(('S1 Numbers'!P48/'S1 Numbers'!$K48*100)=0,"..",('S1 Numbers'!P48/'S1 Numbers'!$K48)*100))</f>
        <v>107.0352662568428</v>
      </c>
      <c r="H46" s="140">
        <f>IF(ISERR('S1 Numbers'!Q48/'S1 Numbers'!$K48*100),"..",IF(('S1 Numbers'!Q48/'S1 Numbers'!$K48*100)=0,"..",('S1 Numbers'!Q48/'S1 Numbers'!$K48)*100))</f>
        <v>109.36898244920685</v>
      </c>
      <c r="I46" s="140">
        <f>IF(ISERR('S1 Numbers'!R48/'S1 Numbers'!$K48*100),"..",IF(('S1 Numbers'!R48/'S1 Numbers'!$K48*100)=0,"..",('S1 Numbers'!R48/'S1 Numbers'!$K48)*100))</f>
        <v>109.72639473383579</v>
      </c>
      <c r="J46" s="140">
        <f>IF(ISERR('S1 Numbers'!S48/'S1 Numbers'!$K48*100),"..",IF(('S1 Numbers'!S48/'S1 Numbers'!$K48*100)=0,"..",('S1 Numbers'!S48/'S1 Numbers'!$K48)*100))</f>
        <v>111.36253817011909</v>
      </c>
      <c r="K46" s="140">
        <f>IF(ISERR('S1 Numbers'!T48/'S1 Numbers'!$K48*100),"..",IF(('S1 Numbers'!T48/'S1 Numbers'!$K48*100)=0,"..",('S1 Numbers'!T48/'S1 Numbers'!$K48)*100))</f>
        <v>52.438474965444911</v>
      </c>
      <c r="L46" s="140">
        <f>IF(ISERR('S1 Numbers'!U48/'S1 Numbers'!$K48*100),"..",IF(('S1 Numbers'!U48/'S1 Numbers'!$K48*100)=0,"..",('S1 Numbers'!U48/'S1 Numbers'!$K48)*100))</f>
        <v>80.551327296099259</v>
      </c>
      <c r="M46" s="140">
        <f>IF(ISERR('S1 Numbers'!V48/'S1 Numbers'!$K48*100),"..",IF(('S1 Numbers'!V48/'S1 Numbers'!$K48*100)=0,"..",('S1 Numbers'!V48/'S1 Numbers'!$K48)*100))</f>
        <v>98.018151326061087</v>
      </c>
    </row>
    <row r="47" spans="1:13" s="300" customFormat="1" ht="19.5" customHeight="1">
      <c r="A47" s="122" t="s">
        <v>27</v>
      </c>
      <c r="B47" s="140">
        <f>IF(ISERR('S1 Numbers'!K49/'S1 Numbers'!$K49*100),"..",IF(('S1 Numbers'!K49/'S1 Numbers'!$K49*100)=0,"..",('S1 Numbers'!K49/'S1 Numbers'!$K49)*100))</f>
        <v>100</v>
      </c>
      <c r="C47" s="140">
        <f>IF(ISERR('S1 Numbers'!L49/'S1 Numbers'!$K49*100),"..",IF(('S1 Numbers'!L49/'S1 Numbers'!$K49*100)=0,"..",('S1 Numbers'!L49/'S1 Numbers'!$K49)*100))</f>
        <v>102.56888033960236</v>
      </c>
      <c r="D47" s="140">
        <f>IF(ISERR('S1 Numbers'!M49/'S1 Numbers'!$K49*100),"..",IF(('S1 Numbers'!M49/'S1 Numbers'!$K49*100)=0,"..",('S1 Numbers'!M49/'S1 Numbers'!$K49)*100))</f>
        <v>99.547647465535647</v>
      </c>
      <c r="E47" s="140">
        <f>IF(ISERR('S1 Numbers'!N49/'S1 Numbers'!$K49*100),"..",IF(('S1 Numbers'!N49/'S1 Numbers'!$K49*100)=0,"..",('S1 Numbers'!N49/'S1 Numbers'!$K49)*100))</f>
        <v>101.43222437241926</v>
      </c>
      <c r="F47" s="140">
        <f>IF(ISERR('S1 Numbers'!O49/'S1 Numbers'!$K49*100),"..",IF(('S1 Numbers'!O49/'S1 Numbers'!$K49*100)=0,"..",('S1 Numbers'!O49/'S1 Numbers'!$K49)*100))</f>
        <v>104.53256389754759</v>
      </c>
      <c r="G47" s="140">
        <f>IF(ISERR('S1 Numbers'!P49/'S1 Numbers'!$K49*100),"..",IF(('S1 Numbers'!P49/'S1 Numbers'!$K49*100)=0,"..",('S1 Numbers'!P49/'S1 Numbers'!$K49)*100))</f>
        <v>113.18203413791903</v>
      </c>
      <c r="H47" s="140">
        <f>IF(ISERR('S1 Numbers'!Q49/'S1 Numbers'!$K49*100),"..",IF(('S1 Numbers'!Q49/'S1 Numbers'!$K49*100)=0,"..",('S1 Numbers'!Q49/'S1 Numbers'!$K49)*100))</f>
        <v>118.19808336326867</v>
      </c>
      <c r="I47" s="140">
        <f>IF(ISERR('S1 Numbers'!R49/'S1 Numbers'!$K49*100),"..",IF(('S1 Numbers'!R49/'S1 Numbers'!$K49*100)=0,"..",('S1 Numbers'!R49/'S1 Numbers'!$K49)*100))</f>
        <v>117.5558825915153</v>
      </c>
      <c r="J47" s="140">
        <f>IF(ISERR('S1 Numbers'!S49/'S1 Numbers'!$K49*100),"..",IF(('S1 Numbers'!S49/'S1 Numbers'!$K49*100)=0,"..",('S1 Numbers'!S49/'S1 Numbers'!$K49)*100))</f>
        <v>120.51164389646604</v>
      </c>
      <c r="K47" s="140">
        <f>IF(ISERR('S1 Numbers'!T49/'S1 Numbers'!$K49*100),"..",IF(('S1 Numbers'!T49/'S1 Numbers'!$K49*100)=0,"..",('S1 Numbers'!T49/'S1 Numbers'!$K49)*100))</f>
        <v>71.874611322911946</v>
      </c>
      <c r="L47" s="140">
        <f>IF(ISERR('S1 Numbers'!U49/'S1 Numbers'!$K49*100),"..",IF(('S1 Numbers'!U49/'S1 Numbers'!$K49*100)=0,"..",('S1 Numbers'!U49/'S1 Numbers'!$K49)*100))</f>
        <v>101.91250371778079</v>
      </c>
      <c r="M47" s="140" t="str">
        <f>IF(ISERR('S1 Numbers'!V49/'S1 Numbers'!$K49*100),"[Unavailable]",IF(('S1 Numbers'!V49/'S1 Numbers'!$K49*100)=0,"[Unavailable]",('S1 Numbers'!V49/'S1 Numbers'!$K49)*100))</f>
        <v>[Unavailable]</v>
      </c>
    </row>
    <row r="48" spans="1:13" s="300" customFormat="1" ht="9" customHeight="1">
      <c r="A48" s="122"/>
      <c r="B48" s="140" t="str">
        <f>IF(ISERR('S1 Numbers'!K51/'S1 Numbers'!$J51*100),"..",IF(('S1 Numbers'!K51/'S1 Numbers'!$J51*100)=0,"..",('S1 Numbers'!K51/'S1 Numbers'!$J51)*100))</f>
        <v>..</v>
      </c>
      <c r="C48" s="140" t="str">
        <f>IF(ISERR('S1 Numbers'!L51/'S1 Numbers'!$J51*100),"..",IF(('S1 Numbers'!L51/'S1 Numbers'!$J51*100)=0,"..",('S1 Numbers'!L51/'S1 Numbers'!$J51)*100))</f>
        <v>..</v>
      </c>
      <c r="D48" s="140" t="str">
        <f>IF(ISERR('S1 Numbers'!M51/'S1 Numbers'!$J51*100),"..",IF(('S1 Numbers'!M51/'S1 Numbers'!$J51*100)=0,"..",('S1 Numbers'!M51/'S1 Numbers'!$J51)*100))</f>
        <v>..</v>
      </c>
      <c r="E48" s="140" t="str">
        <f>IF(ISERR('S1 Numbers'!N51/'S1 Numbers'!$J51*100),"..",IF(('S1 Numbers'!N51/'S1 Numbers'!$J51*100)=0,"..",('S1 Numbers'!N51/'S1 Numbers'!$J51)*100))</f>
        <v>..</v>
      </c>
      <c r="F48" s="140" t="str">
        <f>IF(ISERR('S1 Numbers'!O51/'S1 Numbers'!$J51*100),"..",IF(('S1 Numbers'!O51/'S1 Numbers'!$J51*100)=0,"..",('S1 Numbers'!O51/'S1 Numbers'!$J51)*100))</f>
        <v>..</v>
      </c>
      <c r="G48" s="140" t="str">
        <f>IF(ISERR('S1 Numbers'!P51/'S1 Numbers'!$J51*100),"..",IF(('S1 Numbers'!P51/'S1 Numbers'!$J51*100)=0,"..",('S1 Numbers'!P51/'S1 Numbers'!$J51)*100))</f>
        <v>..</v>
      </c>
      <c r="H48" s="140" t="str">
        <f>IF(ISERR('S1 Numbers'!Q51/'S1 Numbers'!$J51*100),"..",IF(('S1 Numbers'!Q51/'S1 Numbers'!$J51*100)=0,"..",('S1 Numbers'!Q51/'S1 Numbers'!$J51)*100))</f>
        <v>..</v>
      </c>
      <c r="I48" s="140" t="str">
        <f>IF(ISERR('S1 Numbers'!R51/'S1 Numbers'!$J51*100),"..",IF(('S1 Numbers'!R51/'S1 Numbers'!$J51*100)=0,"..",('S1 Numbers'!R51/'S1 Numbers'!$J51)*100))</f>
        <v>..</v>
      </c>
      <c r="J48" s="140" t="str">
        <f>IF(ISERR('S1 Numbers'!S51/'S1 Numbers'!$J51*100),"..",IF(('S1 Numbers'!S51/'S1 Numbers'!$J51*100)=0,"..",('S1 Numbers'!S51/'S1 Numbers'!$J51)*100))</f>
        <v>..</v>
      </c>
      <c r="K48" s="140" t="str">
        <f>IF(ISERR('S1 Numbers'!T51/'S1 Numbers'!$J51*100),"..",IF(('S1 Numbers'!T51/'S1 Numbers'!$J51*100)=0,"..",('S1 Numbers'!T51/'S1 Numbers'!$J51)*100))</f>
        <v>..</v>
      </c>
      <c r="L48" s="140"/>
      <c r="M48" s="140" t="str">
        <f>IF(ISERR('S1 Numbers'!V49/'S1 Numbers'!$K49*100),"..",IF(('S1 Numbers'!V49/'S1 Numbers'!$K49*100)=0,"..",('S1 Numbers'!V49/'S1 Numbers'!$K49)*100))</f>
        <v>..</v>
      </c>
    </row>
  </sheetData>
  <phoneticPr fontId="6" type="noConversion"/>
  <pageMargins left="0.74803149606299213" right="0.39370078740157483" top="0.6692913385826772" bottom="0.15748031496062992" header="0.31496062992125984" footer="0.15748031496062992"/>
  <pageSetup paperSize="9" scale="48" orientation="portrait"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87"/>
  <sheetViews>
    <sheetView zoomScale="70" zoomScaleNormal="70" workbookViewId="0">
      <pane xSplit="1" ySplit="5" topLeftCell="B6" activePane="bottomRight" state="frozen"/>
      <selection activeCell="AC40" sqref="AC40"/>
      <selection pane="topRight" activeCell="AC40" sqref="AC40"/>
      <selection pane="bottomLeft" activeCell="AC40" sqref="AC40"/>
      <selection pane="bottomRight" activeCell="AC40" sqref="AC40"/>
    </sheetView>
  </sheetViews>
  <sheetFormatPr defaultColWidth="11.453125" defaultRowHeight="15.5"/>
  <cols>
    <col min="1" max="1" width="60.453125" style="388" customWidth="1"/>
    <col min="2" max="14" width="16.81640625" style="388" customWidth="1"/>
    <col min="15" max="15" width="11.26953125" style="388" customWidth="1"/>
    <col min="16" max="16" width="12.1796875" style="389" customWidth="1"/>
    <col min="17" max="22" width="12.1796875" style="388" customWidth="1"/>
    <col min="23" max="23" width="13.26953125" style="388" customWidth="1"/>
    <col min="24" max="24" width="14" style="388" bestFit="1" customWidth="1"/>
    <col min="25" max="25" width="13.453125" style="388" customWidth="1"/>
    <col min="26" max="16384" width="11.453125" style="388"/>
  </cols>
  <sheetData>
    <row r="1" spans="1:25" ht="21" customHeight="1">
      <c r="A1" s="14" t="s">
        <v>438</v>
      </c>
    </row>
    <row r="2" spans="1:25" ht="21" customHeight="1">
      <c r="A2" s="209" t="s">
        <v>364</v>
      </c>
    </row>
    <row r="3" spans="1:25" s="13" customFormat="1" ht="20">
      <c r="A3" s="210" t="s">
        <v>365</v>
      </c>
      <c r="N3" s="144"/>
      <c r="P3" s="154"/>
    </row>
    <row r="4" spans="1:25" s="13" customFormat="1" ht="20">
      <c r="A4" s="210" t="s">
        <v>437</v>
      </c>
      <c r="N4" s="144"/>
      <c r="P4" s="154"/>
    </row>
    <row r="5" spans="1:25" ht="36">
      <c r="A5" s="14" t="s">
        <v>433</v>
      </c>
      <c r="B5" s="222" t="s">
        <v>434</v>
      </c>
      <c r="C5" s="222" t="s">
        <v>435</v>
      </c>
      <c r="D5" s="222" t="s">
        <v>436</v>
      </c>
      <c r="E5" s="222" t="s">
        <v>381</v>
      </c>
      <c r="F5" s="222" t="s">
        <v>382</v>
      </c>
      <c r="G5" s="222" t="s">
        <v>383</v>
      </c>
      <c r="H5" s="222" t="s">
        <v>384</v>
      </c>
      <c r="I5" s="222" t="s">
        <v>385</v>
      </c>
      <c r="J5" s="222" t="s">
        <v>386</v>
      </c>
      <c r="K5" s="222" t="s">
        <v>387</v>
      </c>
      <c r="L5" s="222" t="s">
        <v>388</v>
      </c>
      <c r="M5" s="222" t="s">
        <v>389</v>
      </c>
      <c r="N5" s="222" t="s">
        <v>390</v>
      </c>
      <c r="O5" s="223" t="s">
        <v>391</v>
      </c>
      <c r="P5" s="224" t="s">
        <v>392</v>
      </c>
      <c r="Q5" s="223" t="s">
        <v>393</v>
      </c>
      <c r="R5" s="224" t="s">
        <v>394</v>
      </c>
      <c r="S5" s="223" t="s">
        <v>395</v>
      </c>
      <c r="T5" s="224" t="s">
        <v>396</v>
      </c>
      <c r="U5" s="223" t="s">
        <v>397</v>
      </c>
      <c r="V5" s="224" t="s">
        <v>398</v>
      </c>
      <c r="W5" s="253" t="s">
        <v>553</v>
      </c>
      <c r="X5" s="259" t="s">
        <v>638</v>
      </c>
      <c r="Y5" s="259" t="s">
        <v>670</v>
      </c>
    </row>
    <row r="6" spans="1:25" ht="18">
      <c r="A6" s="216" t="s">
        <v>439</v>
      </c>
      <c r="B6" s="148"/>
      <c r="C6" s="148"/>
      <c r="D6" s="148"/>
      <c r="E6" s="145"/>
      <c r="F6" s="145"/>
      <c r="G6" s="145"/>
      <c r="H6" s="145"/>
      <c r="I6" s="145"/>
      <c r="J6" s="145"/>
      <c r="K6" s="145"/>
      <c r="L6" s="145"/>
      <c r="M6" s="145"/>
      <c r="N6" s="145"/>
      <c r="O6" s="145"/>
      <c r="P6" s="217"/>
      <c r="X6" s="390"/>
      <c r="Y6" s="218" t="s">
        <v>257</v>
      </c>
    </row>
    <row r="7" spans="1:25" ht="17.5">
      <c r="A7" s="391" t="s">
        <v>34</v>
      </c>
      <c r="B7" s="392">
        <v>19.5</v>
      </c>
      <c r="C7" s="392">
        <v>18.100000000000001</v>
      </c>
      <c r="D7" s="392">
        <v>18.2</v>
      </c>
      <c r="E7" s="392">
        <v>17</v>
      </c>
      <c r="F7" s="392">
        <v>15.6</v>
      </c>
      <c r="G7" s="392">
        <v>15.3</v>
      </c>
      <c r="H7" s="392">
        <v>13.5</v>
      </c>
      <c r="I7" s="392">
        <v>13.6</v>
      </c>
      <c r="J7" s="392">
        <v>22</v>
      </c>
      <c r="K7" s="392">
        <v>22.2</v>
      </c>
      <c r="L7" s="392">
        <v>21.8</v>
      </c>
      <c r="M7" s="392">
        <v>22</v>
      </c>
      <c r="N7" s="392">
        <v>22.1</v>
      </c>
      <c r="O7" s="392">
        <v>26</v>
      </c>
      <c r="P7" s="393">
        <v>23.3</v>
      </c>
      <c r="Q7" s="393">
        <v>25</v>
      </c>
      <c r="R7" s="393">
        <v>21.6</v>
      </c>
      <c r="S7" s="393">
        <v>23.5</v>
      </c>
      <c r="T7" s="393">
        <v>21.3</v>
      </c>
      <c r="U7" s="393">
        <v>19.8</v>
      </c>
      <c r="V7" s="393">
        <v>22.1</v>
      </c>
      <c r="W7" s="217">
        <v>37</v>
      </c>
      <c r="X7" s="217">
        <v>29.6</v>
      </c>
      <c r="Y7" s="217">
        <v>22.6</v>
      </c>
    </row>
    <row r="8" spans="1:25" ht="17.5">
      <c r="A8" s="391" t="s">
        <v>267</v>
      </c>
      <c r="B8" s="392">
        <v>49.4</v>
      </c>
      <c r="C8" s="392">
        <v>50.7</v>
      </c>
      <c r="D8" s="392">
        <v>50.8</v>
      </c>
      <c r="E8" s="392">
        <v>51.8</v>
      </c>
      <c r="F8" s="392">
        <v>53.7</v>
      </c>
      <c r="G8" s="392">
        <v>52.7</v>
      </c>
      <c r="H8" s="392">
        <v>54.6</v>
      </c>
      <c r="I8" s="392">
        <v>54.5</v>
      </c>
      <c r="J8" s="392">
        <v>50.2</v>
      </c>
      <c r="K8" s="392">
        <v>49.8</v>
      </c>
      <c r="L8" s="392">
        <v>51</v>
      </c>
      <c r="M8" s="392">
        <v>51.1</v>
      </c>
      <c r="N8" s="392">
        <v>49.9</v>
      </c>
      <c r="O8" s="392">
        <v>48.3</v>
      </c>
      <c r="P8" s="393">
        <v>50</v>
      </c>
      <c r="Q8" s="393">
        <v>48.1</v>
      </c>
      <c r="R8" s="393">
        <v>49.7</v>
      </c>
      <c r="S8" s="393">
        <v>50.6</v>
      </c>
      <c r="T8" s="393">
        <v>52.1</v>
      </c>
      <c r="U8" s="393">
        <v>52.9</v>
      </c>
      <c r="V8" s="393">
        <v>52.9</v>
      </c>
      <c r="W8" s="149">
        <v>50.5</v>
      </c>
      <c r="X8" s="149">
        <v>50.3</v>
      </c>
      <c r="Y8" s="149">
        <v>55.2</v>
      </c>
    </row>
    <row r="9" spans="1:25" ht="17.5">
      <c r="A9" s="391" t="s">
        <v>268</v>
      </c>
      <c r="B9" s="392">
        <v>16</v>
      </c>
      <c r="C9" s="392">
        <v>16.600000000000001</v>
      </c>
      <c r="D9" s="392">
        <v>16.100000000000001</v>
      </c>
      <c r="E9" s="392">
        <v>15.5</v>
      </c>
      <c r="F9" s="392">
        <v>16.2</v>
      </c>
      <c r="G9" s="392">
        <v>15.8</v>
      </c>
      <c r="H9" s="392">
        <v>15.4</v>
      </c>
      <c r="I9" s="392">
        <v>15.4</v>
      </c>
      <c r="J9" s="392">
        <v>13.4</v>
      </c>
      <c r="K9" s="392">
        <v>13.8</v>
      </c>
      <c r="L9" s="392">
        <v>13.3</v>
      </c>
      <c r="M9" s="392">
        <v>14.3</v>
      </c>
      <c r="N9" s="392">
        <v>13.1</v>
      </c>
      <c r="O9" s="392">
        <v>12.7</v>
      </c>
      <c r="P9" s="393">
        <v>13.6</v>
      </c>
      <c r="Q9" s="393">
        <v>13</v>
      </c>
      <c r="R9" s="393">
        <v>13.3</v>
      </c>
      <c r="S9" s="393">
        <v>13.1</v>
      </c>
      <c r="T9" s="393">
        <v>12.5</v>
      </c>
      <c r="U9" s="393">
        <v>12.8</v>
      </c>
      <c r="V9" s="393">
        <v>12.3</v>
      </c>
      <c r="W9" s="394">
        <v>7.3</v>
      </c>
      <c r="X9" s="394">
        <v>10.6</v>
      </c>
      <c r="Y9" s="394">
        <v>10.8</v>
      </c>
    </row>
    <row r="10" spans="1:25" ht="17.5">
      <c r="A10" s="391" t="s">
        <v>38</v>
      </c>
      <c r="B10" s="392">
        <v>1.1000000000000001</v>
      </c>
      <c r="C10" s="392">
        <v>0.9</v>
      </c>
      <c r="D10" s="392">
        <v>0.7</v>
      </c>
      <c r="E10" s="392">
        <v>0.8</v>
      </c>
      <c r="F10" s="392">
        <v>0.8</v>
      </c>
      <c r="G10" s="392">
        <v>0.8</v>
      </c>
      <c r="H10" s="392">
        <v>0.9</v>
      </c>
      <c r="I10" s="392">
        <v>0.9</v>
      </c>
      <c r="J10" s="392">
        <v>0.7</v>
      </c>
      <c r="K10" s="392">
        <v>1</v>
      </c>
      <c r="L10" s="392">
        <v>0.9</v>
      </c>
      <c r="M10" s="392">
        <v>0.8</v>
      </c>
      <c r="N10" s="392">
        <v>1.3</v>
      </c>
      <c r="O10" s="392">
        <v>1.2</v>
      </c>
      <c r="P10" s="393">
        <v>1</v>
      </c>
      <c r="Q10" s="393">
        <v>1.4</v>
      </c>
      <c r="R10" s="393">
        <v>1.2</v>
      </c>
      <c r="S10" s="393">
        <v>1.2</v>
      </c>
      <c r="T10" s="393">
        <v>1.5</v>
      </c>
      <c r="U10" s="393">
        <v>1.4</v>
      </c>
      <c r="V10" s="393">
        <v>1.2</v>
      </c>
      <c r="W10" s="394">
        <v>1.5</v>
      </c>
      <c r="X10" s="394">
        <v>0.9</v>
      </c>
      <c r="Y10" s="394">
        <v>1.7</v>
      </c>
    </row>
    <row r="11" spans="1:25" ht="17.5">
      <c r="A11" s="391" t="s">
        <v>39</v>
      </c>
      <c r="B11" s="392">
        <v>9.4</v>
      </c>
      <c r="C11" s="392">
        <v>9.8000000000000007</v>
      </c>
      <c r="D11" s="392">
        <v>9.9</v>
      </c>
      <c r="E11" s="392">
        <v>10.6</v>
      </c>
      <c r="F11" s="392">
        <v>9.6999999999999993</v>
      </c>
      <c r="G11" s="392">
        <v>10.3</v>
      </c>
      <c r="H11" s="392">
        <v>10.4</v>
      </c>
      <c r="I11" s="392">
        <v>11.2</v>
      </c>
      <c r="J11" s="392">
        <v>9.3000000000000007</v>
      </c>
      <c r="K11" s="392">
        <v>9.1</v>
      </c>
      <c r="L11" s="392">
        <v>8.6</v>
      </c>
      <c r="M11" s="392">
        <v>8.6999999999999993</v>
      </c>
      <c r="N11" s="392">
        <v>9.1</v>
      </c>
      <c r="O11" s="392">
        <v>8.1</v>
      </c>
      <c r="P11" s="393">
        <v>8.5</v>
      </c>
      <c r="Q11" s="393">
        <v>8.6</v>
      </c>
      <c r="R11" s="393">
        <v>9.5</v>
      </c>
      <c r="S11" s="393">
        <v>7.7</v>
      </c>
      <c r="T11" s="393">
        <v>8.1999999999999993</v>
      </c>
      <c r="U11" s="393">
        <v>8</v>
      </c>
      <c r="V11" s="393">
        <v>7</v>
      </c>
      <c r="W11" s="390">
        <v>2.5</v>
      </c>
      <c r="X11" s="390">
        <v>2.2999999999999998</v>
      </c>
      <c r="Y11" s="390">
        <v>6.3</v>
      </c>
    </row>
    <row r="12" spans="1:25" ht="17.5">
      <c r="A12" s="391" t="s">
        <v>269</v>
      </c>
      <c r="B12" s="392">
        <v>1.9</v>
      </c>
      <c r="C12" s="392">
        <v>1.6</v>
      </c>
      <c r="D12" s="392">
        <v>1.9</v>
      </c>
      <c r="E12" s="392">
        <v>1.8</v>
      </c>
      <c r="F12" s="392">
        <v>1.6</v>
      </c>
      <c r="G12" s="392">
        <v>1.9</v>
      </c>
      <c r="H12" s="392">
        <v>2.2000000000000002</v>
      </c>
      <c r="I12" s="392">
        <v>1.6</v>
      </c>
      <c r="J12" s="392">
        <v>1.5</v>
      </c>
      <c r="K12" s="392">
        <v>1.5</v>
      </c>
      <c r="L12" s="392">
        <v>1.4</v>
      </c>
      <c r="M12" s="392">
        <v>0.8</v>
      </c>
      <c r="N12" s="392">
        <v>1.3</v>
      </c>
      <c r="O12" s="392">
        <v>1.3</v>
      </c>
      <c r="P12" s="393">
        <v>1.6</v>
      </c>
      <c r="Q12" s="393">
        <v>1.2</v>
      </c>
      <c r="R12" s="393">
        <v>1.3</v>
      </c>
      <c r="S12" s="393">
        <v>0.9</v>
      </c>
      <c r="T12" s="393">
        <v>1.3</v>
      </c>
      <c r="U12" s="393">
        <v>1.4</v>
      </c>
      <c r="V12" s="393">
        <v>1.2</v>
      </c>
      <c r="W12" s="390">
        <v>0.2</v>
      </c>
      <c r="X12" s="390">
        <v>4.2</v>
      </c>
      <c r="Y12" s="390">
        <v>0.9</v>
      </c>
    </row>
    <row r="13" spans="1:25" ht="15" customHeight="1">
      <c r="A13" s="391" t="s">
        <v>80</v>
      </c>
      <c r="B13" s="392">
        <v>1.4</v>
      </c>
      <c r="C13" s="392">
        <v>1.2</v>
      </c>
      <c r="D13" s="392">
        <v>1.4</v>
      </c>
      <c r="E13" s="392">
        <v>1.1000000000000001</v>
      </c>
      <c r="F13" s="392">
        <v>1.3</v>
      </c>
      <c r="G13" s="392">
        <v>1.7</v>
      </c>
      <c r="H13" s="392">
        <v>1.9</v>
      </c>
      <c r="I13" s="392">
        <v>1.8</v>
      </c>
      <c r="J13" s="392">
        <v>1.7</v>
      </c>
      <c r="K13" s="392">
        <v>1.6</v>
      </c>
      <c r="L13" s="392">
        <v>1.9</v>
      </c>
      <c r="M13" s="392">
        <v>1.4</v>
      </c>
      <c r="N13" s="392">
        <v>2</v>
      </c>
      <c r="O13" s="392">
        <v>1.8</v>
      </c>
      <c r="P13" s="393">
        <v>1.7</v>
      </c>
      <c r="Q13" s="393">
        <v>2.1</v>
      </c>
      <c r="R13" s="393">
        <v>1.7</v>
      </c>
      <c r="S13" s="393">
        <v>2.2000000000000002</v>
      </c>
      <c r="T13" s="393">
        <v>2.6</v>
      </c>
      <c r="U13" s="393">
        <v>2.6</v>
      </c>
      <c r="V13" s="393">
        <v>2.2999999999999998</v>
      </c>
      <c r="W13" s="390">
        <v>0.1</v>
      </c>
      <c r="X13" s="390">
        <v>0.6</v>
      </c>
      <c r="Y13" s="390">
        <v>1.8</v>
      </c>
    </row>
    <row r="14" spans="1:25" ht="15.75" customHeight="1">
      <c r="A14" s="391" t="s">
        <v>41</v>
      </c>
      <c r="B14" s="392">
        <v>1.3</v>
      </c>
      <c r="C14" s="392">
        <v>1.1000000000000001</v>
      </c>
      <c r="D14" s="392">
        <v>1.1000000000000001</v>
      </c>
      <c r="E14" s="392">
        <v>1.3</v>
      </c>
      <c r="F14" s="392">
        <v>1.1000000000000001</v>
      </c>
      <c r="G14" s="392">
        <v>1.4</v>
      </c>
      <c r="H14" s="392">
        <v>1.2</v>
      </c>
      <c r="I14" s="392">
        <v>0.9</v>
      </c>
      <c r="J14" s="392">
        <v>1.1000000000000001</v>
      </c>
      <c r="K14" s="392">
        <v>1</v>
      </c>
      <c r="L14" s="392">
        <v>1</v>
      </c>
      <c r="M14" s="392">
        <v>1</v>
      </c>
      <c r="N14" s="392">
        <v>1.2</v>
      </c>
      <c r="O14" s="392">
        <v>0.7</v>
      </c>
      <c r="P14" s="393">
        <v>0.3</v>
      </c>
      <c r="Q14" s="393">
        <v>0.6</v>
      </c>
      <c r="R14" s="393">
        <v>0.6</v>
      </c>
      <c r="S14" s="393">
        <v>0.7</v>
      </c>
      <c r="T14" s="393">
        <v>0.5</v>
      </c>
      <c r="U14" s="393">
        <v>1</v>
      </c>
      <c r="V14" s="393">
        <v>1</v>
      </c>
      <c r="W14" s="390">
        <v>0.8</v>
      </c>
      <c r="X14" s="390">
        <v>1.5</v>
      </c>
      <c r="Y14" s="390">
        <v>0.7</v>
      </c>
    </row>
    <row r="15" spans="1:25" ht="23.25" customHeight="1">
      <c r="A15" s="395" t="s">
        <v>33</v>
      </c>
      <c r="B15" s="396">
        <v>28389</v>
      </c>
      <c r="C15" s="396">
        <v>28557</v>
      </c>
      <c r="D15" s="396">
        <v>28524</v>
      </c>
      <c r="E15" s="396">
        <v>26944</v>
      </c>
      <c r="F15" s="396">
        <v>26790</v>
      </c>
      <c r="G15" s="396">
        <v>27122</v>
      </c>
      <c r="H15" s="396">
        <v>24660</v>
      </c>
      <c r="I15" s="396">
        <v>25220</v>
      </c>
      <c r="J15" s="396">
        <v>20520</v>
      </c>
      <c r="K15" s="396">
        <v>20450</v>
      </c>
      <c r="L15" s="396">
        <v>18680</v>
      </c>
      <c r="M15" s="396">
        <v>16300</v>
      </c>
      <c r="N15" s="396">
        <v>17590</v>
      </c>
      <c r="O15" s="396">
        <v>19740</v>
      </c>
      <c r="P15" s="397">
        <v>20180</v>
      </c>
      <c r="Q15" s="397">
        <v>19930</v>
      </c>
      <c r="R15" s="397">
        <v>18710</v>
      </c>
      <c r="S15" s="397">
        <v>19050</v>
      </c>
      <c r="T15" s="397">
        <v>18320</v>
      </c>
      <c r="U15" s="397">
        <v>17790</v>
      </c>
      <c r="V15" s="397">
        <v>18450</v>
      </c>
      <c r="W15" s="390">
        <v>3600</v>
      </c>
      <c r="X15" s="390">
        <v>16560</v>
      </c>
      <c r="Y15" s="390">
        <v>14210</v>
      </c>
    </row>
    <row r="16" spans="1:25" ht="27" customHeight="1">
      <c r="A16" s="216" t="s">
        <v>30</v>
      </c>
      <c r="B16" s="146"/>
      <c r="C16" s="146"/>
      <c r="D16" s="146"/>
      <c r="E16" s="148"/>
      <c r="F16" s="219"/>
      <c r="G16" s="219"/>
      <c r="H16" s="148"/>
      <c r="I16" s="219"/>
      <c r="J16" s="148"/>
      <c r="K16" s="219"/>
      <c r="L16" s="219"/>
      <c r="M16" s="219"/>
      <c r="N16" s="219"/>
      <c r="O16" s="148"/>
      <c r="P16" s="148"/>
      <c r="Q16" s="148"/>
      <c r="R16" s="148"/>
      <c r="S16" s="148"/>
      <c r="T16" s="148"/>
      <c r="U16" s="148"/>
      <c r="V16" s="148"/>
      <c r="W16" s="390"/>
      <c r="X16" s="390"/>
      <c r="Y16" s="390"/>
    </row>
    <row r="17" spans="1:25" ht="17.5">
      <c r="A17" s="146" t="s">
        <v>31</v>
      </c>
      <c r="B17" s="146">
        <v>7.3</v>
      </c>
      <c r="C17" s="146">
        <v>7.9</v>
      </c>
      <c r="D17" s="146">
        <v>8.6999999999999993</v>
      </c>
      <c r="E17" s="150">
        <v>9.3000000000000007</v>
      </c>
      <c r="F17" s="183">
        <v>9.1</v>
      </c>
      <c r="G17" s="183">
        <v>9</v>
      </c>
      <c r="H17" s="150">
        <v>11.1</v>
      </c>
      <c r="I17" s="183">
        <v>10.7</v>
      </c>
      <c r="J17" s="150">
        <v>11.2</v>
      </c>
      <c r="K17" s="183">
        <v>10</v>
      </c>
      <c r="L17" s="183">
        <v>11.4</v>
      </c>
      <c r="M17" s="183">
        <v>10.1</v>
      </c>
      <c r="N17" s="183">
        <v>10.6</v>
      </c>
      <c r="O17" s="149">
        <v>13.2</v>
      </c>
      <c r="P17" s="146">
        <v>13.3</v>
      </c>
      <c r="Q17" s="146">
        <v>13.1</v>
      </c>
      <c r="R17" s="146">
        <v>14.1</v>
      </c>
      <c r="S17" s="146">
        <v>14.5</v>
      </c>
      <c r="T17" s="146">
        <v>14.2</v>
      </c>
      <c r="U17" s="146">
        <v>16</v>
      </c>
      <c r="V17" s="146">
        <v>16.100000000000001</v>
      </c>
      <c r="W17" s="390">
        <v>52.6</v>
      </c>
      <c r="X17" s="390">
        <v>39.700000000000003</v>
      </c>
      <c r="Y17" s="390">
        <v>30.8</v>
      </c>
    </row>
    <row r="18" spans="1:25" ht="17.5">
      <c r="A18" s="146" t="s">
        <v>32</v>
      </c>
      <c r="B18" s="146">
        <v>92.7</v>
      </c>
      <c r="C18" s="146">
        <v>92.1</v>
      </c>
      <c r="D18" s="146">
        <v>91.3</v>
      </c>
      <c r="E18" s="150">
        <v>90.7</v>
      </c>
      <c r="F18" s="183">
        <v>90.9</v>
      </c>
      <c r="G18" s="183">
        <v>91</v>
      </c>
      <c r="H18" s="150">
        <v>88.9</v>
      </c>
      <c r="I18" s="183">
        <v>89.3</v>
      </c>
      <c r="J18" s="150">
        <v>88.8</v>
      </c>
      <c r="K18" s="183">
        <v>90</v>
      </c>
      <c r="L18" s="183">
        <v>88.6</v>
      </c>
      <c r="M18" s="183">
        <v>89.9</v>
      </c>
      <c r="N18" s="183">
        <v>89.4</v>
      </c>
      <c r="O18" s="149">
        <v>86.8</v>
      </c>
      <c r="P18" s="146">
        <v>86.7</v>
      </c>
      <c r="Q18" s="146">
        <v>86.9</v>
      </c>
      <c r="R18" s="146">
        <v>85.9</v>
      </c>
      <c r="S18" s="146">
        <v>85.5</v>
      </c>
      <c r="T18" s="146">
        <v>85.8</v>
      </c>
      <c r="U18" s="146">
        <v>84</v>
      </c>
      <c r="V18" s="146">
        <v>83.9</v>
      </c>
      <c r="W18" s="390">
        <v>47.4</v>
      </c>
      <c r="X18" s="390">
        <v>60.3</v>
      </c>
      <c r="Y18" s="390">
        <v>69.2</v>
      </c>
    </row>
    <row r="19" spans="1:25" ht="29.25" customHeight="1">
      <c r="A19" s="395" t="s">
        <v>33</v>
      </c>
      <c r="B19" s="220">
        <v>6534</v>
      </c>
      <c r="C19" s="220">
        <v>6818</v>
      </c>
      <c r="D19" s="220">
        <v>6922</v>
      </c>
      <c r="E19" s="145">
        <v>6597</v>
      </c>
      <c r="F19" s="145">
        <v>6681</v>
      </c>
      <c r="G19" s="145">
        <v>7058</v>
      </c>
      <c r="H19" s="145">
        <v>6840</v>
      </c>
      <c r="I19" s="145">
        <v>6850</v>
      </c>
      <c r="J19" s="145">
        <v>5890</v>
      </c>
      <c r="K19" s="145">
        <v>6090</v>
      </c>
      <c r="L19" s="145">
        <v>6100</v>
      </c>
      <c r="M19" s="145">
        <v>5860</v>
      </c>
      <c r="N19" s="145">
        <v>6190</v>
      </c>
      <c r="O19" s="145">
        <v>4730</v>
      </c>
      <c r="P19" s="217">
        <v>4850</v>
      </c>
      <c r="Q19" s="217">
        <v>4810</v>
      </c>
      <c r="R19" s="217">
        <v>4670</v>
      </c>
      <c r="S19" s="217">
        <v>4720</v>
      </c>
      <c r="T19" s="217">
        <v>4820</v>
      </c>
      <c r="U19" s="217">
        <v>4720</v>
      </c>
      <c r="V19" s="217">
        <v>4890</v>
      </c>
      <c r="W19" s="390">
        <v>1330</v>
      </c>
      <c r="X19" s="390">
        <v>4210</v>
      </c>
      <c r="Y19" s="390">
        <v>4740</v>
      </c>
    </row>
    <row r="20" spans="1:25" ht="29.25" customHeight="1">
      <c r="A20" s="146" t="s">
        <v>440</v>
      </c>
      <c r="B20" s="146"/>
      <c r="C20" s="146"/>
      <c r="D20" s="146"/>
      <c r="E20" s="153"/>
      <c r="F20" s="153"/>
      <c r="G20" s="153"/>
      <c r="H20" s="153"/>
      <c r="I20" s="153"/>
      <c r="J20" s="153"/>
      <c r="K20" s="153"/>
      <c r="L20" s="153"/>
      <c r="M20" s="153"/>
      <c r="N20" s="153"/>
      <c r="O20" s="149"/>
      <c r="P20" s="146"/>
      <c r="Q20" s="146"/>
      <c r="R20" s="146"/>
      <c r="S20" s="146"/>
      <c r="T20" s="146"/>
      <c r="U20" s="146"/>
      <c r="V20" s="146"/>
      <c r="W20" s="398"/>
      <c r="X20" s="398"/>
      <c r="Y20" s="398"/>
    </row>
    <row r="21" spans="1:25" ht="17.5">
      <c r="A21" s="146" t="s">
        <v>34</v>
      </c>
      <c r="B21" s="393">
        <v>13.673999999999999</v>
      </c>
      <c r="C21" s="393">
        <v>13.657999999999999</v>
      </c>
      <c r="D21" s="393">
        <v>13.103</v>
      </c>
      <c r="E21" s="393">
        <v>13.15</v>
      </c>
      <c r="F21" s="149">
        <v>12.646000000000001</v>
      </c>
      <c r="G21" s="149">
        <v>12.651</v>
      </c>
      <c r="H21" s="149">
        <v>12.734999999999999</v>
      </c>
      <c r="I21" s="149">
        <v>13.83</v>
      </c>
      <c r="J21" s="149">
        <v>11.856999999999999</v>
      </c>
      <c r="K21" s="149">
        <v>12.504</v>
      </c>
      <c r="L21" s="149">
        <v>12.321999999999999</v>
      </c>
      <c r="M21" s="149">
        <v>13.4</v>
      </c>
      <c r="N21" s="149">
        <v>12.907</v>
      </c>
      <c r="O21" s="393">
        <v>13.603</v>
      </c>
      <c r="P21" s="151">
        <v>12.875</v>
      </c>
      <c r="Q21" s="151">
        <v>12.94</v>
      </c>
      <c r="R21" s="151">
        <v>13.61</v>
      </c>
      <c r="S21" s="151">
        <v>12.3</v>
      </c>
      <c r="T21" s="151">
        <v>12</v>
      </c>
      <c r="U21" s="151">
        <v>11.8</v>
      </c>
      <c r="V21" s="151">
        <v>12</v>
      </c>
      <c r="W21" s="390">
        <v>11.9</v>
      </c>
      <c r="X21" s="390">
        <v>12.1</v>
      </c>
      <c r="Y21" s="390">
        <v>13</v>
      </c>
    </row>
    <row r="22" spans="1:25" ht="17.5">
      <c r="A22" s="146" t="s">
        <v>35</v>
      </c>
      <c r="B22" s="150">
        <f>B23+B24</f>
        <v>66.417000000000002</v>
      </c>
      <c r="C22" s="150">
        <f>C23+C24</f>
        <v>67.016999999999996</v>
      </c>
      <c r="D22" s="150">
        <f>D23+D24</f>
        <v>68.375</v>
      </c>
      <c r="E22" s="150">
        <f>E23+E24</f>
        <v>67.650999999999996</v>
      </c>
      <c r="F22" s="149">
        <v>68.5</v>
      </c>
      <c r="G22" s="149">
        <v>67</v>
      </c>
      <c r="H22" s="149">
        <v>67.400000000000006</v>
      </c>
      <c r="I22" s="149">
        <v>66.8</v>
      </c>
      <c r="J22" s="149">
        <v>68</v>
      </c>
      <c r="K22" s="149">
        <v>66</v>
      </c>
      <c r="L22" s="149">
        <v>67</v>
      </c>
      <c r="M22" s="149">
        <v>67.3</v>
      </c>
      <c r="N22" s="149">
        <v>66.600999999999999</v>
      </c>
      <c r="O22" s="149">
        <v>67.343000000000004</v>
      </c>
      <c r="P22" s="151">
        <v>66.182000000000002</v>
      </c>
      <c r="Q22" s="151">
        <v>67.66</v>
      </c>
      <c r="R22" s="151">
        <v>65.936999999999998</v>
      </c>
      <c r="S22" s="151">
        <v>67</v>
      </c>
      <c r="T22" s="151">
        <v>67.7</v>
      </c>
      <c r="U22" s="151">
        <v>67.7</v>
      </c>
      <c r="V22" s="151">
        <v>68.2</v>
      </c>
      <c r="W22" s="390">
        <v>72</v>
      </c>
      <c r="X22" s="390">
        <v>70.900000000000006</v>
      </c>
      <c r="Y22" s="390">
        <v>68.2</v>
      </c>
    </row>
    <row r="23" spans="1:25" ht="17.5">
      <c r="A23" s="146" t="s">
        <v>36</v>
      </c>
      <c r="B23" s="393">
        <v>54.597999999999999</v>
      </c>
      <c r="C23" s="393">
        <v>56.518999999999998</v>
      </c>
      <c r="D23" s="393">
        <v>57.93</v>
      </c>
      <c r="E23" s="393">
        <v>56.622</v>
      </c>
      <c r="F23" s="149">
        <v>59.819000000000003</v>
      </c>
      <c r="G23" s="149">
        <v>58.893999999999998</v>
      </c>
      <c r="H23" s="149">
        <v>59.844000000000001</v>
      </c>
      <c r="I23" s="149">
        <v>59.783000000000001</v>
      </c>
      <c r="J23" s="149">
        <v>61.323999999999998</v>
      </c>
      <c r="K23" s="149">
        <v>59.890999999999998</v>
      </c>
      <c r="L23" s="149">
        <v>60.655000000000001</v>
      </c>
      <c r="M23" s="149">
        <v>61</v>
      </c>
      <c r="N23" s="149">
        <v>59.095999999999997</v>
      </c>
      <c r="O23" s="393">
        <v>61.362000000000002</v>
      </c>
      <c r="P23" s="151">
        <v>60.603999999999999</v>
      </c>
      <c r="Q23" s="151">
        <v>61.63</v>
      </c>
      <c r="R23" s="151">
        <v>60.343000000000004</v>
      </c>
      <c r="S23" s="151">
        <v>61.7</v>
      </c>
      <c r="T23" s="151">
        <v>62.3</v>
      </c>
      <c r="U23" s="151">
        <v>62.9</v>
      </c>
      <c r="V23" s="151">
        <v>63.1</v>
      </c>
      <c r="W23" s="399">
        <v>67.400000000000006</v>
      </c>
      <c r="X23" s="399">
        <v>68</v>
      </c>
      <c r="Y23" s="399">
        <v>63.8</v>
      </c>
    </row>
    <row r="24" spans="1:25" ht="17.5">
      <c r="A24" s="148" t="s">
        <v>37</v>
      </c>
      <c r="B24" s="393">
        <v>11.819000000000001</v>
      </c>
      <c r="C24" s="393">
        <v>10.497999999999999</v>
      </c>
      <c r="D24" s="393">
        <v>10.445</v>
      </c>
      <c r="E24" s="393">
        <v>11.029</v>
      </c>
      <c r="F24" s="149">
        <v>8.6859999999999999</v>
      </c>
      <c r="G24" s="149">
        <v>8.0760000000000005</v>
      </c>
      <c r="H24" s="149">
        <v>7.5380000000000003</v>
      </c>
      <c r="I24" s="149">
        <v>7.0110000000000001</v>
      </c>
      <c r="J24" s="149">
        <v>6.6509999999999998</v>
      </c>
      <c r="K24" s="149">
        <v>6.1420000000000003</v>
      </c>
      <c r="L24" s="149">
        <v>6.3849999999999998</v>
      </c>
      <c r="M24" s="149">
        <v>6.3</v>
      </c>
      <c r="N24" s="149">
        <v>7.5049999999999999</v>
      </c>
      <c r="O24" s="393">
        <v>5.9809999999999999</v>
      </c>
      <c r="P24" s="151">
        <v>5.5780000000000003</v>
      </c>
      <c r="Q24" s="151">
        <v>6.03</v>
      </c>
      <c r="R24" s="151">
        <v>5.5940000000000003</v>
      </c>
      <c r="S24" s="151">
        <v>5.3</v>
      </c>
      <c r="T24" s="151">
        <v>5.4</v>
      </c>
      <c r="U24" s="151">
        <v>4.8</v>
      </c>
      <c r="V24" s="151">
        <v>5.0999999999999996</v>
      </c>
      <c r="W24" s="399">
        <v>4.5999999999999996</v>
      </c>
      <c r="X24" s="399">
        <v>2.9</v>
      </c>
      <c r="Y24" s="399">
        <v>4.4000000000000004</v>
      </c>
    </row>
    <row r="25" spans="1:25" ht="17.5">
      <c r="A25" s="221" t="s">
        <v>38</v>
      </c>
      <c r="B25" s="393">
        <v>1.7370000000000001</v>
      </c>
      <c r="C25" s="393">
        <v>1.718</v>
      </c>
      <c r="D25" s="393">
        <v>1.716</v>
      </c>
      <c r="E25" s="393">
        <v>1.5669999999999999</v>
      </c>
      <c r="F25" s="149">
        <v>1.7749999999999999</v>
      </c>
      <c r="G25" s="149">
        <v>1.8660000000000001</v>
      </c>
      <c r="H25" s="149">
        <v>1.6479999999999999</v>
      </c>
      <c r="I25" s="149">
        <v>2.0310000000000001</v>
      </c>
      <c r="J25" s="149">
        <v>1.6579999999999999</v>
      </c>
      <c r="K25" s="149">
        <v>2.3319999999999999</v>
      </c>
      <c r="L25" s="149">
        <v>2.383</v>
      </c>
      <c r="M25" s="149">
        <v>2.2999999999999998</v>
      </c>
      <c r="N25" s="149">
        <v>1.9530000000000001</v>
      </c>
      <c r="O25" s="393">
        <v>2.0430000000000001</v>
      </c>
      <c r="P25" s="151">
        <v>2.5230000000000001</v>
      </c>
      <c r="Q25" s="151">
        <v>2.59</v>
      </c>
      <c r="R25" s="151">
        <v>2.2080000000000002</v>
      </c>
      <c r="S25" s="151">
        <v>2.6</v>
      </c>
      <c r="T25" s="151">
        <v>3</v>
      </c>
      <c r="U25" s="151">
        <v>2.8</v>
      </c>
      <c r="V25" s="151">
        <v>2.7</v>
      </c>
      <c r="W25" s="399">
        <v>2.2000000000000002</v>
      </c>
      <c r="X25" s="399">
        <v>4.3</v>
      </c>
      <c r="Y25" s="399">
        <v>3</v>
      </c>
    </row>
    <row r="26" spans="1:25" ht="17.5">
      <c r="A26" s="221" t="s">
        <v>39</v>
      </c>
      <c r="B26" s="393">
        <v>12.1</v>
      </c>
      <c r="C26" s="393">
        <v>12.486000000000001</v>
      </c>
      <c r="D26" s="393">
        <v>12.153</v>
      </c>
      <c r="E26" s="393">
        <v>12.233000000000001</v>
      </c>
      <c r="F26" s="149">
        <v>11.597</v>
      </c>
      <c r="G26" s="149">
        <v>12.675000000000001</v>
      </c>
      <c r="H26" s="149">
        <v>12.101000000000001</v>
      </c>
      <c r="I26" s="149">
        <v>11.762</v>
      </c>
      <c r="J26" s="149">
        <v>12.666</v>
      </c>
      <c r="K26" s="149">
        <v>12.138</v>
      </c>
      <c r="L26" s="149">
        <v>12.129</v>
      </c>
      <c r="M26" s="149">
        <v>10.8</v>
      </c>
      <c r="N26" s="149">
        <v>11.978999999999999</v>
      </c>
      <c r="O26" s="393">
        <v>10.08</v>
      </c>
      <c r="P26" s="151">
        <v>11.28</v>
      </c>
      <c r="Q26" s="151">
        <v>10.15</v>
      </c>
      <c r="R26" s="151">
        <v>11.183999999999999</v>
      </c>
      <c r="S26" s="151">
        <v>10.4</v>
      </c>
      <c r="T26" s="151">
        <v>9.8000000000000007</v>
      </c>
      <c r="U26" s="151">
        <v>10.1</v>
      </c>
      <c r="V26" s="151">
        <v>9.6</v>
      </c>
      <c r="W26" s="398">
        <v>7.8</v>
      </c>
      <c r="X26" s="398">
        <v>6.8</v>
      </c>
      <c r="Y26" s="398">
        <v>9</v>
      </c>
    </row>
    <row r="27" spans="1:25" ht="17.5">
      <c r="A27" s="221" t="s">
        <v>40</v>
      </c>
      <c r="B27" s="393">
        <v>3.0409999999999999</v>
      </c>
      <c r="C27" s="393">
        <v>2.2930000000000001</v>
      </c>
      <c r="D27" s="393">
        <v>2.2650000000000001</v>
      </c>
      <c r="E27" s="393">
        <v>3.0640000000000001</v>
      </c>
      <c r="F27" s="149">
        <v>2.8809999999999998</v>
      </c>
      <c r="G27" s="149">
        <v>3.5209999999999999</v>
      </c>
      <c r="H27" s="149">
        <v>3.8690000000000002</v>
      </c>
      <c r="I27" s="149">
        <v>3.5760000000000001</v>
      </c>
      <c r="J27" s="149">
        <v>3.52</v>
      </c>
      <c r="K27" s="149">
        <v>4.2649999999999997</v>
      </c>
      <c r="L27" s="149">
        <v>3.875</v>
      </c>
      <c r="M27" s="149">
        <v>3.6</v>
      </c>
      <c r="N27" s="149">
        <v>3.9489999999999998</v>
      </c>
      <c r="O27" s="393">
        <v>4.3479999999999999</v>
      </c>
      <c r="P27" s="151">
        <v>4.0019999999999998</v>
      </c>
      <c r="Q27" s="151">
        <v>4.16</v>
      </c>
      <c r="R27" s="151">
        <v>4.3769999999999998</v>
      </c>
      <c r="S27" s="151">
        <v>5.2</v>
      </c>
      <c r="T27" s="151">
        <v>5.0999999999999996</v>
      </c>
      <c r="U27" s="151">
        <v>5.5</v>
      </c>
      <c r="V27" s="151">
        <v>5.4</v>
      </c>
      <c r="W27" s="399">
        <v>3.1</v>
      </c>
      <c r="X27" s="399">
        <v>4.0999999999999996</v>
      </c>
      <c r="Y27" s="399">
        <v>4.4000000000000004</v>
      </c>
    </row>
    <row r="28" spans="1:25" ht="17.5">
      <c r="A28" s="221" t="s">
        <v>41</v>
      </c>
      <c r="B28" s="393">
        <v>3.03</v>
      </c>
      <c r="C28" s="393">
        <v>2.8279999999999998</v>
      </c>
      <c r="D28" s="393">
        <v>2.3889999999999998</v>
      </c>
      <c r="E28" s="393">
        <v>2.3359999999999999</v>
      </c>
      <c r="F28" s="149">
        <v>2.5960000000000001</v>
      </c>
      <c r="G28" s="149">
        <v>2.3170000000000002</v>
      </c>
      <c r="H28" s="149">
        <v>2.2669999999999999</v>
      </c>
      <c r="I28" s="149">
        <v>2.0049999999999999</v>
      </c>
      <c r="J28" s="149">
        <v>2.3239999999999998</v>
      </c>
      <c r="K28" s="149">
        <v>2.7290000000000001</v>
      </c>
      <c r="L28" s="149">
        <v>2.2519999999999998</v>
      </c>
      <c r="M28" s="149">
        <v>2.7</v>
      </c>
      <c r="N28" s="149">
        <v>2.61</v>
      </c>
      <c r="O28" s="393">
        <v>2.5830000000000002</v>
      </c>
      <c r="P28" s="151">
        <v>3.137</v>
      </c>
      <c r="Q28" s="151">
        <v>2.5</v>
      </c>
      <c r="R28" s="151">
        <v>2.6850000000000001</v>
      </c>
      <c r="S28" s="151">
        <v>2.4</v>
      </c>
      <c r="T28" s="151">
        <v>2.4</v>
      </c>
      <c r="U28" s="151">
        <v>2.2000000000000002</v>
      </c>
      <c r="V28" s="151">
        <v>2.1</v>
      </c>
      <c r="W28" s="400">
        <v>2.9</v>
      </c>
      <c r="X28" s="400">
        <v>1.9</v>
      </c>
      <c r="Y28" s="400">
        <v>2.4</v>
      </c>
    </row>
    <row r="29" spans="1:25" ht="29.25" customHeight="1">
      <c r="A29" s="147" t="s">
        <v>33</v>
      </c>
      <c r="B29" s="401">
        <v>6020</v>
      </c>
      <c r="C29" s="401">
        <v>6253</v>
      </c>
      <c r="D29" s="401">
        <v>6276</v>
      </c>
      <c r="E29" s="217">
        <v>5973</v>
      </c>
      <c r="F29" s="145">
        <v>6033</v>
      </c>
      <c r="G29" s="145">
        <v>6359</v>
      </c>
      <c r="H29" s="145">
        <v>6040</v>
      </c>
      <c r="I29" s="145">
        <v>6070</v>
      </c>
      <c r="J29" s="145">
        <v>5180</v>
      </c>
      <c r="K29" s="145">
        <v>5440</v>
      </c>
      <c r="L29" s="145">
        <v>5370</v>
      </c>
      <c r="M29" s="145">
        <v>5220</v>
      </c>
      <c r="N29" s="145">
        <v>5510</v>
      </c>
      <c r="O29" s="145">
        <v>4100</v>
      </c>
      <c r="P29" s="217">
        <v>4160</v>
      </c>
      <c r="Q29" s="217">
        <v>4130</v>
      </c>
      <c r="R29" s="217">
        <v>3950</v>
      </c>
      <c r="S29" s="217">
        <v>3970</v>
      </c>
      <c r="T29" s="217">
        <v>4070</v>
      </c>
      <c r="U29" s="217">
        <v>3910</v>
      </c>
      <c r="V29" s="217">
        <v>4050</v>
      </c>
      <c r="W29" s="398">
        <v>1230</v>
      </c>
      <c r="X29" s="398">
        <v>2490</v>
      </c>
      <c r="Y29" s="398">
        <v>3250</v>
      </c>
    </row>
    <row r="30" spans="1:25" ht="28.5" customHeight="1">
      <c r="A30" s="146" t="s">
        <v>441</v>
      </c>
      <c r="B30" s="149">
        <f>B21+B26+B27+B28</f>
        <v>31.845000000000002</v>
      </c>
      <c r="C30" s="149">
        <f>C21+C26+C27+C28</f>
        <v>31.264999999999997</v>
      </c>
      <c r="D30" s="149">
        <f>D21+D26+D27+D28</f>
        <v>29.91</v>
      </c>
      <c r="E30" s="149">
        <f>E21+E26+E27+E28</f>
        <v>30.783000000000001</v>
      </c>
      <c r="F30" s="149">
        <f t="shared" ref="F30:G30" si="0">F21+F25+F26+F27</f>
        <v>28.899000000000001</v>
      </c>
      <c r="G30" s="149">
        <f t="shared" si="0"/>
        <v>30.713000000000001</v>
      </c>
      <c r="H30" s="149">
        <v>30.353000000000002</v>
      </c>
      <c r="I30" s="149">
        <v>31.199000000000002</v>
      </c>
      <c r="J30" s="149">
        <v>29.700999999999997</v>
      </c>
      <c r="K30" s="149">
        <v>31.238999999999997</v>
      </c>
      <c r="L30" s="149">
        <v>30.708999999999996</v>
      </c>
      <c r="M30" s="149">
        <v>30.1</v>
      </c>
      <c r="N30" s="149">
        <v>30.787999999999997</v>
      </c>
      <c r="O30" s="149">
        <v>30.073999999999998</v>
      </c>
      <c r="P30" s="149">
        <v>30.7</v>
      </c>
      <c r="Q30" s="149">
        <v>29.84</v>
      </c>
      <c r="R30" s="149">
        <v>31.378999999999998</v>
      </c>
      <c r="S30" s="149">
        <v>30.6</v>
      </c>
      <c r="T30" s="149">
        <v>30.1</v>
      </c>
      <c r="U30" s="149">
        <v>30.3</v>
      </c>
      <c r="V30" s="149">
        <v>29.8</v>
      </c>
      <c r="W30" s="398">
        <v>25.4</v>
      </c>
      <c r="X30" s="398">
        <v>27.3</v>
      </c>
      <c r="Y30" s="398">
        <v>29.5</v>
      </c>
    </row>
    <row r="31" spans="1:25" ht="20.25" customHeight="1">
      <c r="A31" s="402" t="s">
        <v>662</v>
      </c>
      <c r="B31" s="403" t="s">
        <v>366</v>
      </c>
      <c r="C31" s="403" t="s">
        <v>366</v>
      </c>
      <c r="D31" s="403" t="s">
        <v>366</v>
      </c>
      <c r="E31" s="403" t="s">
        <v>366</v>
      </c>
      <c r="F31" s="403" t="s">
        <v>366</v>
      </c>
      <c r="G31" s="403" t="s">
        <v>366</v>
      </c>
      <c r="H31" s="403" t="s">
        <v>366</v>
      </c>
      <c r="I31" s="403" t="s">
        <v>366</v>
      </c>
      <c r="J31" s="403" t="s">
        <v>366</v>
      </c>
      <c r="K31" s="403" t="s">
        <v>366</v>
      </c>
      <c r="L31" s="403" t="s">
        <v>366</v>
      </c>
      <c r="M31" s="403" t="s">
        <v>366</v>
      </c>
      <c r="N31" s="403" t="s">
        <v>366</v>
      </c>
      <c r="O31" s="404">
        <v>48.5</v>
      </c>
      <c r="P31" s="394">
        <v>47.3</v>
      </c>
      <c r="Q31" s="394">
        <v>51.3</v>
      </c>
      <c r="R31" s="394">
        <v>45.1</v>
      </c>
      <c r="S31" s="394">
        <v>47.8</v>
      </c>
      <c r="T31" s="394">
        <v>45.3</v>
      </c>
      <c r="U31" s="394">
        <v>43</v>
      </c>
      <c r="V31" s="394">
        <v>47.6</v>
      </c>
      <c r="W31" s="390">
        <v>59.5</v>
      </c>
      <c r="X31" s="390">
        <v>56.2</v>
      </c>
      <c r="Y31" s="390">
        <v>46.2</v>
      </c>
    </row>
    <row r="32" spans="1:25" ht="20.25" customHeight="1">
      <c r="A32" s="402" t="s">
        <v>663</v>
      </c>
      <c r="B32" s="403" t="s">
        <v>366</v>
      </c>
      <c r="C32" s="403" t="s">
        <v>366</v>
      </c>
      <c r="D32" s="403" t="s">
        <v>366</v>
      </c>
      <c r="E32" s="403" t="s">
        <v>366</v>
      </c>
      <c r="F32" s="403" t="s">
        <v>366</v>
      </c>
      <c r="G32" s="403" t="s">
        <v>366</v>
      </c>
      <c r="H32" s="403" t="s">
        <v>366</v>
      </c>
      <c r="I32" s="403" t="s">
        <v>366</v>
      </c>
      <c r="J32" s="403" t="s">
        <v>366</v>
      </c>
      <c r="K32" s="403" t="s">
        <v>366</v>
      </c>
      <c r="L32" s="403" t="s">
        <v>366</v>
      </c>
      <c r="M32" s="403" t="s">
        <v>366</v>
      </c>
      <c r="N32" s="403" t="s">
        <v>366</v>
      </c>
      <c r="O32" s="404">
        <v>1.5</v>
      </c>
      <c r="P32" s="394">
        <v>1.2</v>
      </c>
      <c r="Q32" s="394">
        <v>1.8</v>
      </c>
      <c r="R32" s="394">
        <v>1.5</v>
      </c>
      <c r="S32" s="394">
        <v>1.6</v>
      </c>
      <c r="T32" s="394">
        <v>1.8</v>
      </c>
      <c r="U32" s="394">
        <v>1.8</v>
      </c>
      <c r="V32" s="394">
        <v>1.7</v>
      </c>
      <c r="W32" s="390">
        <v>1.6</v>
      </c>
      <c r="X32" s="390">
        <v>2.8</v>
      </c>
      <c r="Y32" s="390">
        <v>2.1</v>
      </c>
    </row>
    <row r="33" spans="1:25" ht="17.5">
      <c r="A33" s="146" t="s">
        <v>442</v>
      </c>
      <c r="B33" s="281"/>
      <c r="C33" s="281"/>
      <c r="D33" s="281"/>
      <c r="E33" s="153"/>
      <c r="F33" s="153"/>
      <c r="G33" s="153"/>
      <c r="H33" s="153"/>
      <c r="I33" s="153"/>
      <c r="J33" s="153"/>
      <c r="K33" s="153"/>
      <c r="L33" s="153"/>
      <c r="M33" s="153"/>
      <c r="N33" s="153"/>
      <c r="O33" s="183"/>
      <c r="P33" s="390"/>
      <c r="Q33" s="390"/>
      <c r="R33" s="390"/>
      <c r="S33" s="390"/>
      <c r="T33" s="390"/>
      <c r="U33" s="390"/>
      <c r="V33" s="390"/>
      <c r="W33" s="390"/>
      <c r="X33" s="390"/>
      <c r="Y33" s="390"/>
    </row>
    <row r="34" spans="1:25" ht="17.5">
      <c r="A34" s="146" t="s">
        <v>34</v>
      </c>
      <c r="B34" s="282">
        <v>53.9</v>
      </c>
      <c r="C34" s="282">
        <v>53.8</v>
      </c>
      <c r="D34" s="282">
        <v>51.9</v>
      </c>
      <c r="E34" s="153">
        <v>55.54</v>
      </c>
      <c r="F34" s="153">
        <v>52.4</v>
      </c>
      <c r="G34" s="153">
        <v>51.15</v>
      </c>
      <c r="H34" s="153">
        <v>52.52</v>
      </c>
      <c r="I34" s="153">
        <v>51.13</v>
      </c>
      <c r="J34" s="153">
        <v>52.81</v>
      </c>
      <c r="K34" s="153">
        <v>48.82</v>
      </c>
      <c r="L34" s="153">
        <v>49.97</v>
      </c>
      <c r="M34" s="153">
        <v>49.7</v>
      </c>
      <c r="N34" s="153">
        <v>50.6</v>
      </c>
      <c r="O34" s="183">
        <v>51.4</v>
      </c>
      <c r="P34" s="390">
        <v>51.7</v>
      </c>
      <c r="Q34" s="390">
        <v>51.2</v>
      </c>
      <c r="R34" s="390">
        <v>48.8</v>
      </c>
      <c r="S34" s="390">
        <v>51.8</v>
      </c>
      <c r="T34" s="390">
        <v>51.5</v>
      </c>
      <c r="U34" s="390">
        <v>52.3</v>
      </c>
      <c r="V34" s="390">
        <v>51.8</v>
      </c>
      <c r="W34" s="398">
        <v>47.7</v>
      </c>
      <c r="X34" s="398">
        <v>54.4</v>
      </c>
      <c r="Y34" s="398">
        <v>50</v>
      </c>
    </row>
    <row r="35" spans="1:25" ht="17.5">
      <c r="A35" s="146" t="s">
        <v>35</v>
      </c>
      <c r="B35" s="282">
        <v>18.3</v>
      </c>
      <c r="C35" s="282">
        <v>19.7</v>
      </c>
      <c r="D35" s="282">
        <v>20.8</v>
      </c>
      <c r="E35" s="153">
        <v>18.95</v>
      </c>
      <c r="F35" s="153">
        <v>21.7</v>
      </c>
      <c r="G35" s="153">
        <v>21.62</v>
      </c>
      <c r="H35" s="153">
        <v>20.96</v>
      </c>
      <c r="I35" s="153">
        <v>21.72</v>
      </c>
      <c r="J35" s="153">
        <v>21.89</v>
      </c>
      <c r="K35" s="153">
        <v>23.61</v>
      </c>
      <c r="L35" s="153">
        <v>24.44</v>
      </c>
      <c r="M35" s="153">
        <v>23</v>
      </c>
      <c r="N35" s="153">
        <v>23.4</v>
      </c>
      <c r="O35" s="393">
        <v>24.1</v>
      </c>
      <c r="P35" s="390">
        <v>24.4</v>
      </c>
      <c r="Q35" s="390">
        <v>24.5</v>
      </c>
      <c r="R35" s="390">
        <v>25.8</v>
      </c>
      <c r="S35" s="390">
        <v>25.6</v>
      </c>
      <c r="T35" s="390">
        <v>25.5</v>
      </c>
      <c r="U35" s="390">
        <v>24.2</v>
      </c>
      <c r="V35" s="390">
        <v>25.1</v>
      </c>
      <c r="W35" s="398">
        <v>26.1</v>
      </c>
      <c r="X35" s="398">
        <v>22</v>
      </c>
      <c r="Y35" s="398">
        <v>25.5</v>
      </c>
    </row>
    <row r="36" spans="1:25" ht="23.25" customHeight="1">
      <c r="A36" s="221" t="s">
        <v>38</v>
      </c>
      <c r="B36" s="282">
        <v>0.7</v>
      </c>
      <c r="C36" s="282">
        <v>0.6</v>
      </c>
      <c r="D36" s="282">
        <v>0.6</v>
      </c>
      <c r="E36" s="153">
        <v>0.67</v>
      </c>
      <c r="F36" s="153">
        <v>1.1499999999999999</v>
      </c>
      <c r="G36" s="153">
        <v>0.98</v>
      </c>
      <c r="H36" s="153">
        <v>0.59</v>
      </c>
      <c r="I36" s="153">
        <v>0.87</v>
      </c>
      <c r="J36" s="153">
        <v>0.76</v>
      </c>
      <c r="K36" s="153">
        <v>1.47</v>
      </c>
      <c r="L36" s="153">
        <v>1.02</v>
      </c>
      <c r="M36" s="153">
        <v>1.4</v>
      </c>
      <c r="N36" s="153">
        <v>1.4</v>
      </c>
      <c r="O36" s="393">
        <v>0.8</v>
      </c>
      <c r="P36" s="390">
        <v>1.2</v>
      </c>
      <c r="Q36" s="390">
        <v>1.7</v>
      </c>
      <c r="R36" s="390">
        <v>1.2</v>
      </c>
      <c r="S36" s="390">
        <v>1.4</v>
      </c>
      <c r="T36" s="390">
        <v>0.9</v>
      </c>
      <c r="U36" s="390">
        <v>1.9</v>
      </c>
      <c r="V36" s="390">
        <v>1.9</v>
      </c>
      <c r="W36" s="398">
        <v>2.1</v>
      </c>
      <c r="X36" s="398">
        <v>1.9</v>
      </c>
      <c r="Y36" s="398">
        <v>1</v>
      </c>
    </row>
    <row r="37" spans="1:25" ht="17.5">
      <c r="A37" s="221" t="s">
        <v>42</v>
      </c>
      <c r="B37" s="281">
        <v>24.799999999999997</v>
      </c>
      <c r="C37" s="281">
        <v>23.5</v>
      </c>
      <c r="D37" s="281">
        <v>24.5</v>
      </c>
      <c r="E37" s="153">
        <v>22.36</v>
      </c>
      <c r="F37" s="153">
        <v>22.41</v>
      </c>
      <c r="G37" s="153">
        <v>23.56</v>
      </c>
      <c r="H37" s="153">
        <v>23.57</v>
      </c>
      <c r="I37" s="153">
        <v>23.73</v>
      </c>
      <c r="J37" s="153">
        <v>21.94</v>
      </c>
      <c r="K37" s="153">
        <v>23.86</v>
      </c>
      <c r="L37" s="153">
        <v>21.99</v>
      </c>
      <c r="M37" s="153">
        <v>23.9</v>
      </c>
      <c r="N37" s="153">
        <v>21.7</v>
      </c>
      <c r="O37" s="393">
        <v>21.1</v>
      </c>
      <c r="P37" s="390">
        <v>19.899999999999999</v>
      </c>
      <c r="Q37" s="390">
        <v>20.3</v>
      </c>
      <c r="R37" s="390">
        <v>21</v>
      </c>
      <c r="S37" s="390">
        <v>19.3</v>
      </c>
      <c r="T37" s="390">
        <v>19.8</v>
      </c>
      <c r="U37" s="390">
        <v>19</v>
      </c>
      <c r="V37" s="390">
        <v>19.3</v>
      </c>
      <c r="W37" s="398">
        <v>20.7</v>
      </c>
      <c r="X37" s="398">
        <v>19.399999999999999</v>
      </c>
      <c r="Y37" s="398">
        <v>21.3</v>
      </c>
    </row>
    <row r="38" spans="1:25" ht="17.5">
      <c r="A38" s="221" t="s">
        <v>43</v>
      </c>
      <c r="B38" s="282">
        <v>17.399999999999999</v>
      </c>
      <c r="C38" s="282">
        <v>16.899999999999999</v>
      </c>
      <c r="D38" s="282">
        <v>17.7</v>
      </c>
      <c r="E38" s="153">
        <v>15.05</v>
      </c>
      <c r="F38" s="153">
        <v>16.899999999999999</v>
      </c>
      <c r="G38" s="153">
        <v>16.850000000000001</v>
      </c>
      <c r="H38" s="153">
        <v>16.5</v>
      </c>
      <c r="I38" s="153">
        <v>17.04</v>
      </c>
      <c r="J38" s="153">
        <v>14.84</v>
      </c>
      <c r="K38" s="153">
        <v>16.53</v>
      </c>
      <c r="L38" s="153">
        <v>16</v>
      </c>
      <c r="M38" s="153">
        <v>16.100000000000001</v>
      </c>
      <c r="N38" s="153">
        <v>15.1</v>
      </c>
      <c r="O38" s="183">
        <v>14.9</v>
      </c>
      <c r="P38" s="390">
        <v>14.5</v>
      </c>
      <c r="Q38" s="390">
        <v>14.5</v>
      </c>
      <c r="R38" s="390">
        <v>15.3</v>
      </c>
      <c r="S38" s="390">
        <v>12.9</v>
      </c>
      <c r="T38" s="390">
        <v>14.2</v>
      </c>
      <c r="U38" s="390">
        <v>13.9</v>
      </c>
      <c r="V38" s="390">
        <v>14.3</v>
      </c>
      <c r="W38" s="398">
        <v>16.7</v>
      </c>
      <c r="X38" s="398">
        <v>15.6</v>
      </c>
      <c r="Y38" s="398">
        <v>16.100000000000001</v>
      </c>
    </row>
    <row r="39" spans="1:25" ht="17.5">
      <c r="A39" s="221" t="s">
        <v>44</v>
      </c>
      <c r="B39" s="282">
        <v>7.4</v>
      </c>
      <c r="C39" s="282">
        <v>6.6</v>
      </c>
      <c r="D39" s="282">
        <v>6.8</v>
      </c>
      <c r="E39" s="153">
        <v>7.31</v>
      </c>
      <c r="F39" s="153">
        <v>5.51</v>
      </c>
      <c r="G39" s="153">
        <v>6.71</v>
      </c>
      <c r="H39" s="153">
        <v>7.06</v>
      </c>
      <c r="I39" s="153">
        <v>6.69</v>
      </c>
      <c r="J39" s="153">
        <v>7.1</v>
      </c>
      <c r="K39" s="153">
        <v>7.33</v>
      </c>
      <c r="L39" s="153">
        <v>5.94</v>
      </c>
      <c r="M39" s="153">
        <v>7.8</v>
      </c>
      <c r="N39" s="153">
        <v>6.6</v>
      </c>
      <c r="O39" s="393">
        <v>6.2</v>
      </c>
      <c r="P39" s="390">
        <v>5.4</v>
      </c>
      <c r="Q39" s="390">
        <v>5.8</v>
      </c>
      <c r="R39" s="390">
        <v>5.7</v>
      </c>
      <c r="S39" s="390">
        <v>6.4</v>
      </c>
      <c r="T39" s="390">
        <v>5.6</v>
      </c>
      <c r="U39" s="390">
        <v>5.0999999999999996</v>
      </c>
      <c r="V39" s="390">
        <v>5</v>
      </c>
      <c r="W39" s="390">
        <v>4</v>
      </c>
      <c r="X39" s="390">
        <v>3.8</v>
      </c>
      <c r="Y39" s="390">
        <v>5.2</v>
      </c>
    </row>
    <row r="40" spans="1:25" ht="30.75" customHeight="1">
      <c r="A40" s="221" t="s">
        <v>40</v>
      </c>
      <c r="B40" s="282">
        <v>0.7</v>
      </c>
      <c r="C40" s="282">
        <v>0.6</v>
      </c>
      <c r="D40" s="282">
        <v>0.5</v>
      </c>
      <c r="E40" s="153">
        <v>0.35</v>
      </c>
      <c r="F40" s="153">
        <v>0.53</v>
      </c>
      <c r="G40" s="153">
        <v>0.86</v>
      </c>
      <c r="H40" s="153">
        <v>0.73</v>
      </c>
      <c r="I40" s="153">
        <v>1.23</v>
      </c>
      <c r="J40" s="153">
        <v>0.9</v>
      </c>
      <c r="K40" s="153">
        <v>0.73</v>
      </c>
      <c r="L40" s="153">
        <v>0.74</v>
      </c>
      <c r="M40" s="153">
        <v>0.3</v>
      </c>
      <c r="N40" s="153">
        <v>0.7</v>
      </c>
      <c r="O40" s="393">
        <v>0.4</v>
      </c>
      <c r="P40" s="390">
        <v>0.6</v>
      </c>
      <c r="Q40" s="390">
        <v>0.7</v>
      </c>
      <c r="R40" s="390">
        <v>1.1000000000000001</v>
      </c>
      <c r="S40" s="390">
        <v>0.5</v>
      </c>
      <c r="T40" s="390">
        <v>0.5</v>
      </c>
      <c r="U40" s="390">
        <v>0.7</v>
      </c>
      <c r="V40" s="390">
        <v>0.3</v>
      </c>
      <c r="W40" s="390">
        <v>1.3</v>
      </c>
      <c r="X40" s="390">
        <v>1</v>
      </c>
      <c r="Y40" s="390">
        <v>0.2</v>
      </c>
    </row>
    <row r="41" spans="1:25" ht="27.75" customHeight="1">
      <c r="A41" s="221" t="s">
        <v>41</v>
      </c>
      <c r="B41" s="282">
        <v>1.7</v>
      </c>
      <c r="C41" s="282">
        <v>1.7</v>
      </c>
      <c r="D41" s="282">
        <v>1.7</v>
      </c>
      <c r="E41" s="153">
        <v>2.13</v>
      </c>
      <c r="F41" s="153">
        <v>1.81</v>
      </c>
      <c r="G41" s="153">
        <v>1.83</v>
      </c>
      <c r="H41" s="153">
        <v>1.62</v>
      </c>
      <c r="I41" s="153">
        <v>1.33</v>
      </c>
      <c r="J41" s="153">
        <v>1.7</v>
      </c>
      <c r="K41" s="153">
        <v>1.52</v>
      </c>
      <c r="L41" s="153">
        <v>1.84</v>
      </c>
      <c r="M41" s="153">
        <v>1.7</v>
      </c>
      <c r="N41" s="153">
        <v>2.2000000000000002</v>
      </c>
      <c r="O41" s="393">
        <v>2.2000000000000002</v>
      </c>
      <c r="P41" s="390">
        <v>2.2000000000000002</v>
      </c>
      <c r="Q41" s="390">
        <v>1.7</v>
      </c>
      <c r="R41" s="390">
        <v>2.1</v>
      </c>
      <c r="S41" s="390">
        <v>1.5</v>
      </c>
      <c r="T41" s="390">
        <v>1.7</v>
      </c>
      <c r="U41" s="390">
        <v>2</v>
      </c>
      <c r="V41" s="390">
        <v>1.7</v>
      </c>
      <c r="W41" s="398">
        <v>2</v>
      </c>
      <c r="X41" s="398">
        <v>1.3</v>
      </c>
      <c r="Y41" s="398">
        <v>1.9</v>
      </c>
    </row>
    <row r="42" spans="1:25" ht="17.5">
      <c r="A42" s="221" t="s">
        <v>33</v>
      </c>
      <c r="B42" s="405">
        <v>2636</v>
      </c>
      <c r="C42" s="405">
        <v>3475</v>
      </c>
      <c r="D42" s="405">
        <v>3463</v>
      </c>
      <c r="E42" s="153">
        <v>3295</v>
      </c>
      <c r="F42" s="153">
        <v>3250</v>
      </c>
      <c r="G42" s="153">
        <v>3347</v>
      </c>
      <c r="H42" s="153">
        <v>3270</v>
      </c>
      <c r="I42" s="153">
        <v>3240</v>
      </c>
      <c r="J42" s="153">
        <v>2520</v>
      </c>
      <c r="K42" s="153">
        <v>2750</v>
      </c>
      <c r="L42" s="153">
        <v>2880</v>
      </c>
      <c r="M42" s="153">
        <v>2680</v>
      </c>
      <c r="N42" s="153">
        <v>2720</v>
      </c>
      <c r="O42" s="183">
        <v>1920</v>
      </c>
      <c r="P42" s="398">
        <v>1980</v>
      </c>
      <c r="Q42" s="398">
        <v>1980</v>
      </c>
      <c r="R42" s="398">
        <v>1880</v>
      </c>
      <c r="S42" s="398">
        <v>1890</v>
      </c>
      <c r="T42" s="398">
        <v>1830</v>
      </c>
      <c r="U42" s="398">
        <v>1720</v>
      </c>
      <c r="V42" s="398">
        <v>1920</v>
      </c>
      <c r="W42" s="398">
        <v>420</v>
      </c>
      <c r="X42" s="398">
        <v>1380</v>
      </c>
      <c r="Y42" s="398">
        <v>1640</v>
      </c>
    </row>
    <row r="43" spans="1:25" ht="17.5">
      <c r="A43" s="221" t="s">
        <v>443</v>
      </c>
      <c r="B43" s="281"/>
      <c r="C43" s="281"/>
      <c r="D43" s="281"/>
      <c r="E43" s="153"/>
      <c r="F43" s="153"/>
      <c r="G43" s="153"/>
      <c r="H43" s="153"/>
      <c r="I43" s="153"/>
      <c r="J43" s="153"/>
      <c r="K43" s="153"/>
      <c r="L43" s="153"/>
      <c r="M43" s="153"/>
      <c r="N43" s="153"/>
      <c r="O43" s="183"/>
      <c r="P43" s="390"/>
      <c r="Q43" s="390"/>
      <c r="R43" s="390"/>
      <c r="S43" s="390"/>
      <c r="T43" s="390"/>
      <c r="U43" s="390"/>
      <c r="V43" s="390"/>
      <c r="W43" s="398"/>
      <c r="X43" s="398"/>
      <c r="Y43" s="398"/>
    </row>
    <row r="44" spans="1:25" ht="17.5">
      <c r="A44" s="221" t="s">
        <v>45</v>
      </c>
      <c r="B44" s="282">
        <v>37.159999999999997</v>
      </c>
      <c r="C44" s="282">
        <v>35.82</v>
      </c>
      <c r="D44" s="282">
        <v>35.26</v>
      </c>
      <c r="E44" s="283">
        <v>34.799999999999997</v>
      </c>
      <c r="F44" s="283">
        <v>32.69</v>
      </c>
      <c r="G44" s="283">
        <v>33.75</v>
      </c>
      <c r="H44" s="153">
        <v>31.71</v>
      </c>
      <c r="I44" s="153">
        <v>31.97</v>
      </c>
      <c r="J44" s="153">
        <v>30.32</v>
      </c>
      <c r="K44" s="153">
        <v>30.24</v>
      </c>
      <c r="L44" s="153">
        <v>30.66</v>
      </c>
      <c r="M44" s="153">
        <v>30.28</v>
      </c>
      <c r="N44" s="153">
        <v>30.08</v>
      </c>
      <c r="O44" s="393">
        <v>31</v>
      </c>
      <c r="P44" s="399">
        <v>30.17</v>
      </c>
      <c r="Q44" s="390">
        <v>30.82</v>
      </c>
      <c r="R44" s="390">
        <v>30</v>
      </c>
      <c r="S44" s="390">
        <v>29.3</v>
      </c>
      <c r="T44" s="390">
        <v>28.1</v>
      </c>
      <c r="U44" s="390">
        <v>28.6</v>
      </c>
      <c r="V44" s="390">
        <v>27.6</v>
      </c>
      <c r="W44" s="398">
        <v>19.100000000000001</v>
      </c>
      <c r="X44" s="398">
        <v>19.7</v>
      </c>
      <c r="Y44" s="398">
        <v>24.6</v>
      </c>
    </row>
    <row r="45" spans="1:25" ht="17.5">
      <c r="A45" s="221" t="s">
        <v>46</v>
      </c>
      <c r="B45" s="282">
        <v>45.1</v>
      </c>
      <c r="C45" s="282">
        <v>45.54</v>
      </c>
      <c r="D45" s="282">
        <v>45.62</v>
      </c>
      <c r="E45" s="283">
        <v>44.45</v>
      </c>
      <c r="F45" s="283">
        <v>44.51</v>
      </c>
      <c r="G45" s="283">
        <v>42.98</v>
      </c>
      <c r="H45" s="283">
        <v>44.46</v>
      </c>
      <c r="I45" s="283">
        <v>43.65</v>
      </c>
      <c r="J45" s="283">
        <v>44.34</v>
      </c>
      <c r="K45" s="283">
        <v>43.94</v>
      </c>
      <c r="L45" s="283">
        <v>43.71</v>
      </c>
      <c r="M45" s="283">
        <v>44.02</v>
      </c>
      <c r="N45" s="283">
        <v>44.53</v>
      </c>
      <c r="O45" s="393">
        <v>43.03</v>
      </c>
      <c r="P45" s="399">
        <v>44</v>
      </c>
      <c r="Q45" s="399">
        <v>43.32</v>
      </c>
      <c r="R45" s="399">
        <v>43.3</v>
      </c>
      <c r="S45" s="399">
        <v>42.1</v>
      </c>
      <c r="T45" s="399">
        <v>42.7</v>
      </c>
      <c r="U45" s="399">
        <v>42</v>
      </c>
      <c r="V45" s="399">
        <v>41.5</v>
      </c>
      <c r="W45" s="398">
        <v>45</v>
      </c>
      <c r="X45" s="398">
        <v>48.2</v>
      </c>
      <c r="Y45" s="398">
        <v>45.1</v>
      </c>
    </row>
    <row r="46" spans="1:25" ht="4.5" customHeight="1">
      <c r="A46" s="221" t="s">
        <v>47</v>
      </c>
      <c r="B46" s="282">
        <v>15.38</v>
      </c>
      <c r="C46" s="282">
        <v>16.36</v>
      </c>
      <c r="D46" s="282">
        <v>16.559999999999999</v>
      </c>
      <c r="E46" s="283">
        <v>18.22</v>
      </c>
      <c r="F46" s="283">
        <v>19.79</v>
      </c>
      <c r="G46" s="283">
        <v>19.87</v>
      </c>
      <c r="H46" s="283">
        <v>20.5</v>
      </c>
      <c r="I46" s="283">
        <v>20.54</v>
      </c>
      <c r="J46" s="283">
        <v>21.39</v>
      </c>
      <c r="K46" s="283">
        <v>21.85</v>
      </c>
      <c r="L46" s="283">
        <v>21.47</v>
      </c>
      <c r="M46" s="283">
        <v>21.57</v>
      </c>
      <c r="N46" s="283">
        <v>21</v>
      </c>
      <c r="O46" s="393">
        <v>21.32</v>
      </c>
      <c r="P46" s="399">
        <v>21.26</v>
      </c>
      <c r="Q46" s="399">
        <v>21.14</v>
      </c>
      <c r="R46" s="399">
        <v>21.7</v>
      </c>
      <c r="S46" s="399">
        <v>23</v>
      </c>
      <c r="T46" s="399">
        <v>23.4</v>
      </c>
      <c r="U46" s="399">
        <v>23.7</v>
      </c>
      <c r="V46" s="399">
        <v>24.9</v>
      </c>
      <c r="W46" s="398">
        <v>28</v>
      </c>
      <c r="X46" s="398">
        <v>25.7</v>
      </c>
      <c r="Y46" s="398">
        <v>24.6</v>
      </c>
    </row>
    <row r="47" spans="1:25" ht="17.5">
      <c r="A47" s="221" t="s">
        <v>48</v>
      </c>
      <c r="B47" s="282">
        <v>2.37</v>
      </c>
      <c r="C47" s="282">
        <v>2.2799999999999998</v>
      </c>
      <c r="D47" s="282">
        <v>2.56</v>
      </c>
      <c r="E47" s="283">
        <v>2.54</v>
      </c>
      <c r="F47" s="283">
        <v>3.01</v>
      </c>
      <c r="G47" s="283">
        <v>3.4</v>
      </c>
      <c r="H47" s="283">
        <v>3.33</v>
      </c>
      <c r="I47" s="283">
        <v>3.84</v>
      </c>
      <c r="J47" s="283">
        <v>3.96</v>
      </c>
      <c r="K47" s="283">
        <v>3.96</v>
      </c>
      <c r="L47" s="283">
        <v>4.16</v>
      </c>
      <c r="M47" s="283">
        <v>4.13</v>
      </c>
      <c r="N47" s="283">
        <v>4.3899999999999997</v>
      </c>
      <c r="O47" s="393">
        <v>4.6500000000000004</v>
      </c>
      <c r="P47" s="399">
        <v>4.57</v>
      </c>
      <c r="Q47" s="399">
        <v>4.72</v>
      </c>
      <c r="R47" s="399">
        <v>5.0999999999999996</v>
      </c>
      <c r="S47" s="399">
        <v>5.6</v>
      </c>
      <c r="T47" s="399">
        <v>5.8</v>
      </c>
      <c r="U47" s="399">
        <v>5.7</v>
      </c>
      <c r="V47" s="399">
        <v>5.9</v>
      </c>
      <c r="W47" s="398">
        <v>7.8</v>
      </c>
      <c r="X47" s="398">
        <v>6.5</v>
      </c>
      <c r="Y47" s="398">
        <v>5.7</v>
      </c>
    </row>
    <row r="48" spans="1:25" ht="24" customHeight="1">
      <c r="A48" s="221" t="s">
        <v>49</v>
      </c>
      <c r="B48" s="282">
        <v>62.84</v>
      </c>
      <c r="C48" s="282">
        <v>64.180000000000007</v>
      </c>
      <c r="D48" s="282">
        <v>64.739999999999995</v>
      </c>
      <c r="E48" s="283">
        <v>65.2</v>
      </c>
      <c r="F48" s="283">
        <v>67.31</v>
      </c>
      <c r="G48" s="283">
        <v>66.25</v>
      </c>
      <c r="H48" s="153">
        <v>68.290000000000006</v>
      </c>
      <c r="I48" s="153">
        <v>68.03</v>
      </c>
      <c r="J48" s="153">
        <v>69.680000000000007</v>
      </c>
      <c r="K48" s="153">
        <v>69.760000000000005</v>
      </c>
      <c r="L48" s="153">
        <v>69.34</v>
      </c>
      <c r="M48" s="153">
        <v>69.72</v>
      </c>
      <c r="N48" s="153">
        <v>69.92</v>
      </c>
      <c r="O48" s="393">
        <v>69</v>
      </c>
      <c r="P48" s="398">
        <v>69.83</v>
      </c>
      <c r="Q48" s="398">
        <v>69.180000000000007</v>
      </c>
      <c r="R48" s="398">
        <v>70.099999999999994</v>
      </c>
      <c r="S48" s="398">
        <v>70.7</v>
      </c>
      <c r="T48" s="398">
        <v>71.900000000000006</v>
      </c>
      <c r="U48" s="398">
        <v>71.400000000000006</v>
      </c>
      <c r="V48" s="398">
        <v>72.400000000000006</v>
      </c>
      <c r="W48" s="398">
        <v>80.900000000000006</v>
      </c>
      <c r="X48" s="398">
        <v>80.3</v>
      </c>
      <c r="Y48" s="398">
        <v>75.400000000000006</v>
      </c>
    </row>
    <row r="49" spans="1:25" ht="16.5" customHeight="1">
      <c r="A49" s="221" t="s">
        <v>50</v>
      </c>
      <c r="B49" s="282">
        <v>17.739999999999998</v>
      </c>
      <c r="C49" s="282">
        <v>18.64</v>
      </c>
      <c r="D49" s="282">
        <v>19.12</v>
      </c>
      <c r="E49" s="283">
        <v>20.76</v>
      </c>
      <c r="F49" s="283">
        <v>22.8</v>
      </c>
      <c r="G49" s="283">
        <v>23.27</v>
      </c>
      <c r="H49" s="283">
        <v>23.83</v>
      </c>
      <c r="I49" s="283">
        <v>24.38</v>
      </c>
      <c r="J49" s="283">
        <v>25.34</v>
      </c>
      <c r="K49" s="283">
        <v>25.81</v>
      </c>
      <c r="L49" s="283">
        <v>25.63</v>
      </c>
      <c r="M49" s="283">
        <v>25.7</v>
      </c>
      <c r="N49" s="283">
        <v>25.39</v>
      </c>
      <c r="O49" s="393">
        <v>25.97</v>
      </c>
      <c r="P49" s="399">
        <v>25.83</v>
      </c>
      <c r="Q49" s="399">
        <v>25.86</v>
      </c>
      <c r="R49" s="399">
        <v>26.799999999999997</v>
      </c>
      <c r="S49" s="399">
        <v>28.5</v>
      </c>
      <c r="T49" s="399">
        <v>29.2</v>
      </c>
      <c r="U49" s="399">
        <v>29.4</v>
      </c>
      <c r="V49" s="399">
        <v>30.8</v>
      </c>
      <c r="W49" s="390">
        <v>35.799999999999997</v>
      </c>
      <c r="X49" s="390">
        <v>32.1</v>
      </c>
      <c r="Y49" s="390">
        <v>30.3</v>
      </c>
    </row>
    <row r="50" spans="1:25" ht="25.5" customHeight="1">
      <c r="A50" s="13" t="s">
        <v>52</v>
      </c>
      <c r="B50" s="273">
        <v>14680</v>
      </c>
      <c r="C50" s="273">
        <v>15550</v>
      </c>
      <c r="D50" s="273">
        <v>15570</v>
      </c>
      <c r="E50" s="288">
        <v>15070</v>
      </c>
      <c r="F50" s="288">
        <v>14880</v>
      </c>
      <c r="G50" s="288">
        <v>15940</v>
      </c>
      <c r="H50" s="400">
        <v>15390</v>
      </c>
      <c r="I50" s="400">
        <v>15620</v>
      </c>
      <c r="J50" s="400">
        <v>13410</v>
      </c>
      <c r="K50" s="400">
        <v>13820</v>
      </c>
      <c r="L50" s="400">
        <v>14190</v>
      </c>
      <c r="M50" s="400">
        <v>14210</v>
      </c>
      <c r="N50" s="400">
        <v>14360</v>
      </c>
      <c r="O50" s="400">
        <v>10640</v>
      </c>
      <c r="P50" s="400">
        <v>10650</v>
      </c>
      <c r="Q50" s="400">
        <v>10630</v>
      </c>
      <c r="R50" s="400">
        <v>10330</v>
      </c>
      <c r="S50" s="400">
        <v>10470</v>
      </c>
      <c r="T50" s="400">
        <v>10680</v>
      </c>
      <c r="U50" s="400">
        <v>10530</v>
      </c>
      <c r="V50" s="400">
        <v>10580</v>
      </c>
      <c r="W50" s="406">
        <v>3030</v>
      </c>
      <c r="X50" s="406">
        <v>9950</v>
      </c>
      <c r="Y50" s="406">
        <v>10550</v>
      </c>
    </row>
    <row r="51" spans="1:25" ht="26.25" customHeight="1">
      <c r="A51" s="146" t="s">
        <v>51</v>
      </c>
      <c r="B51" s="282">
        <v>31.77</v>
      </c>
      <c r="C51" s="282">
        <v>34.229999999999997</v>
      </c>
      <c r="D51" s="282" t="s">
        <v>270</v>
      </c>
      <c r="E51" s="283">
        <v>34.950000000000003</v>
      </c>
      <c r="F51" s="283">
        <v>34.42</v>
      </c>
      <c r="G51" s="283">
        <v>35</v>
      </c>
      <c r="H51" s="153">
        <v>35.020000000000003</v>
      </c>
      <c r="I51" s="153">
        <v>35.31</v>
      </c>
      <c r="J51" s="153">
        <v>36.89</v>
      </c>
      <c r="K51" s="153">
        <v>36.799999999999997</v>
      </c>
      <c r="L51" s="153">
        <v>35.450000000000003</v>
      </c>
      <c r="M51" s="153">
        <v>34.26</v>
      </c>
      <c r="N51" s="153">
        <v>35.14</v>
      </c>
      <c r="O51" s="393">
        <v>35.020000000000003</v>
      </c>
      <c r="P51" s="398">
        <v>34.33</v>
      </c>
      <c r="Q51" s="398">
        <v>34.44</v>
      </c>
      <c r="R51" s="398">
        <v>35.1</v>
      </c>
      <c r="S51" s="398">
        <v>33.799999999999997</v>
      </c>
      <c r="T51" s="398">
        <v>34.4</v>
      </c>
      <c r="U51" s="398">
        <v>34.700000000000003</v>
      </c>
      <c r="V51" s="398">
        <v>33.5</v>
      </c>
      <c r="W51" s="398">
        <v>45.5</v>
      </c>
      <c r="X51" s="398">
        <v>45.1</v>
      </c>
      <c r="Y51" s="398">
        <v>36.5</v>
      </c>
    </row>
    <row r="52" spans="1:25" ht="17.5">
      <c r="A52" s="221" t="s">
        <v>52</v>
      </c>
      <c r="B52" s="287">
        <v>14679</v>
      </c>
      <c r="C52" s="287">
        <v>15547</v>
      </c>
      <c r="D52" s="287">
        <v>15566</v>
      </c>
      <c r="E52" s="407">
        <v>15073</v>
      </c>
      <c r="F52" s="407">
        <v>14880</v>
      </c>
      <c r="G52" s="407">
        <v>15942</v>
      </c>
      <c r="H52" s="288">
        <v>15390</v>
      </c>
      <c r="I52" s="288">
        <v>15620</v>
      </c>
      <c r="J52" s="288">
        <v>13410</v>
      </c>
      <c r="K52" s="288">
        <v>13820</v>
      </c>
      <c r="L52" s="288">
        <v>14190</v>
      </c>
      <c r="M52" s="288">
        <v>14210</v>
      </c>
      <c r="N52" s="288">
        <v>14360</v>
      </c>
      <c r="O52" s="400">
        <v>10640</v>
      </c>
      <c r="P52" s="407">
        <v>10650</v>
      </c>
      <c r="Q52" s="407">
        <v>10630</v>
      </c>
      <c r="R52" s="407">
        <v>10330</v>
      </c>
      <c r="S52" s="407">
        <v>10470</v>
      </c>
      <c r="T52" s="407">
        <v>10680</v>
      </c>
      <c r="U52" s="407">
        <v>10530</v>
      </c>
      <c r="V52" s="407">
        <v>10580</v>
      </c>
      <c r="W52" s="400">
        <v>3030</v>
      </c>
      <c r="X52" s="400">
        <v>9950</v>
      </c>
      <c r="Y52" s="406">
        <v>10550</v>
      </c>
    </row>
    <row r="53" spans="1:25" ht="17.5">
      <c r="A53" s="146" t="s">
        <v>53</v>
      </c>
      <c r="B53" s="281"/>
      <c r="C53" s="281"/>
      <c r="D53" s="281"/>
      <c r="E53" s="153"/>
      <c r="F53" s="153"/>
      <c r="G53" s="153"/>
      <c r="H53" s="153"/>
      <c r="I53" s="153"/>
      <c r="J53" s="153"/>
      <c r="K53" s="153"/>
      <c r="L53" s="153"/>
      <c r="M53" s="153"/>
      <c r="N53" s="153"/>
      <c r="O53" s="183"/>
      <c r="P53" s="390"/>
      <c r="Q53" s="390"/>
      <c r="R53" s="390"/>
      <c r="S53" s="390"/>
      <c r="T53" s="390"/>
      <c r="U53" s="390"/>
      <c r="V53" s="390"/>
      <c r="W53" s="390"/>
      <c r="X53" s="390"/>
      <c r="Y53" s="390"/>
    </row>
    <row r="54" spans="1:25" ht="17.5">
      <c r="A54" s="146" t="s">
        <v>54</v>
      </c>
      <c r="B54" s="281">
        <v>63.5</v>
      </c>
      <c r="C54" s="281">
        <v>64</v>
      </c>
      <c r="D54" s="281">
        <v>64.7</v>
      </c>
      <c r="E54" s="153">
        <v>64.599999999999994</v>
      </c>
      <c r="F54" s="153">
        <v>65.8</v>
      </c>
      <c r="G54" s="153">
        <v>65.8</v>
      </c>
      <c r="H54" s="153">
        <v>65.599999999999994</v>
      </c>
      <c r="I54" s="153">
        <v>66.400000000000006</v>
      </c>
      <c r="J54" s="153">
        <v>67</v>
      </c>
      <c r="K54" s="153">
        <v>67.599999999999994</v>
      </c>
      <c r="L54" s="153">
        <v>68</v>
      </c>
      <c r="M54" s="153">
        <v>67.599999999999994</v>
      </c>
      <c r="N54" s="153">
        <v>67.3</v>
      </c>
      <c r="O54" s="183">
        <v>68.3</v>
      </c>
      <c r="P54" s="390">
        <v>68.400000000000006</v>
      </c>
      <c r="Q54" s="390">
        <v>68.5</v>
      </c>
      <c r="R54" s="390">
        <v>68</v>
      </c>
      <c r="S54" s="390">
        <v>69</v>
      </c>
      <c r="T54" s="390">
        <v>69.5</v>
      </c>
      <c r="U54" s="390">
        <v>69.5</v>
      </c>
      <c r="V54" s="390">
        <v>71.2</v>
      </c>
      <c r="W54" s="390">
        <v>76</v>
      </c>
      <c r="X54" s="390">
        <v>77.5</v>
      </c>
      <c r="Y54" s="390">
        <v>73.400000000000006</v>
      </c>
    </row>
    <row r="55" spans="1:25" ht="17.5">
      <c r="A55" s="221" t="s">
        <v>55</v>
      </c>
      <c r="B55" s="282">
        <v>76.900000000000006</v>
      </c>
      <c r="C55" s="282">
        <v>76.2</v>
      </c>
      <c r="D55" s="408">
        <v>75.599999999999994</v>
      </c>
      <c r="E55" s="153">
        <v>76.7</v>
      </c>
      <c r="F55" s="153">
        <v>76.5</v>
      </c>
      <c r="G55" s="153">
        <v>75.8</v>
      </c>
      <c r="H55" s="153">
        <v>75.7</v>
      </c>
      <c r="I55" s="153">
        <v>75.5</v>
      </c>
      <c r="J55" s="153">
        <v>75.8</v>
      </c>
      <c r="K55" s="153">
        <v>76</v>
      </c>
      <c r="L55" s="153">
        <v>76.2</v>
      </c>
      <c r="M55" s="153">
        <v>75.599999999999994</v>
      </c>
      <c r="N55" s="153">
        <v>75.599999999999994</v>
      </c>
      <c r="O55" s="183">
        <v>75.599999999999994</v>
      </c>
      <c r="P55" s="390">
        <v>76</v>
      </c>
      <c r="Q55" s="390">
        <v>75.8</v>
      </c>
      <c r="R55" s="390">
        <v>73.400000000000006</v>
      </c>
      <c r="S55" s="390">
        <v>75.400000000000006</v>
      </c>
      <c r="T55" s="390">
        <v>75.2</v>
      </c>
      <c r="U55" s="390">
        <v>75.599999999999994</v>
      </c>
      <c r="V55" s="390">
        <v>77</v>
      </c>
      <c r="W55" s="398">
        <v>80.099999999999994</v>
      </c>
      <c r="X55" s="398">
        <v>80</v>
      </c>
      <c r="Y55" s="398">
        <v>79.5</v>
      </c>
    </row>
    <row r="56" spans="1:25" ht="17.5">
      <c r="A56" s="221" t="s">
        <v>56</v>
      </c>
      <c r="B56" s="282">
        <v>51.5</v>
      </c>
      <c r="C56" s="282">
        <v>53</v>
      </c>
      <c r="D56" s="408">
        <v>55</v>
      </c>
      <c r="E56" s="153">
        <v>53.8</v>
      </c>
      <c r="F56" s="153">
        <v>56</v>
      </c>
      <c r="G56" s="153">
        <v>56.9</v>
      </c>
      <c r="H56" s="153">
        <v>56.4</v>
      </c>
      <c r="I56" s="153">
        <v>58</v>
      </c>
      <c r="J56" s="153">
        <v>59.2</v>
      </c>
      <c r="K56" s="153">
        <v>59.9</v>
      </c>
      <c r="L56" s="153">
        <v>60.6</v>
      </c>
      <c r="M56" s="153">
        <v>60.2</v>
      </c>
      <c r="N56" s="153">
        <v>59.8</v>
      </c>
      <c r="O56" s="393">
        <v>61.6</v>
      </c>
      <c r="P56" s="398">
        <v>61.4</v>
      </c>
      <c r="Q56" s="398">
        <v>61.8</v>
      </c>
      <c r="R56" s="398">
        <v>63.1</v>
      </c>
      <c r="S56" s="398">
        <v>63.1</v>
      </c>
      <c r="T56" s="398">
        <v>64.3</v>
      </c>
      <c r="U56" s="398">
        <v>64</v>
      </c>
      <c r="V56" s="398">
        <v>65.900000000000006</v>
      </c>
      <c r="W56" s="398">
        <v>72.400000000000006</v>
      </c>
      <c r="X56" s="398">
        <v>75.3</v>
      </c>
      <c r="Y56" s="398">
        <v>67.599999999999994</v>
      </c>
    </row>
    <row r="57" spans="1:25" ht="17.5">
      <c r="A57" s="221" t="s">
        <v>348</v>
      </c>
      <c r="B57" s="282"/>
      <c r="C57" s="282"/>
      <c r="D57" s="408"/>
      <c r="E57" s="153"/>
      <c r="F57" s="153"/>
      <c r="G57" s="153"/>
      <c r="H57" s="153"/>
      <c r="I57" s="153"/>
      <c r="J57" s="153"/>
      <c r="K57" s="140" t="s">
        <v>366</v>
      </c>
      <c r="L57" s="140" t="s">
        <v>366</v>
      </c>
      <c r="M57" s="140" t="s">
        <v>366</v>
      </c>
      <c r="N57" s="140" t="s">
        <v>366</v>
      </c>
      <c r="O57" s="140" t="s">
        <v>366</v>
      </c>
      <c r="P57" s="140" t="s">
        <v>366</v>
      </c>
      <c r="Q57" s="140" t="s">
        <v>366</v>
      </c>
      <c r="R57" s="140" t="s">
        <v>366</v>
      </c>
      <c r="S57" s="140" t="s">
        <v>366</v>
      </c>
      <c r="T57" s="140" t="s">
        <v>366</v>
      </c>
      <c r="U57" s="398" t="s">
        <v>677</v>
      </c>
      <c r="V57" s="398" t="s">
        <v>677</v>
      </c>
      <c r="W57" s="398" t="s">
        <v>677</v>
      </c>
      <c r="X57" s="398" t="s">
        <v>677</v>
      </c>
      <c r="Y57" s="398" t="s">
        <v>676</v>
      </c>
    </row>
    <row r="58" spans="1:25" ht="17.5">
      <c r="A58" s="221" t="s">
        <v>349</v>
      </c>
      <c r="B58" s="282"/>
      <c r="C58" s="282"/>
      <c r="D58" s="408"/>
      <c r="E58" s="153"/>
      <c r="F58" s="153"/>
      <c r="G58" s="153"/>
      <c r="H58" s="153"/>
      <c r="I58" s="153"/>
      <c r="J58" s="153"/>
      <c r="K58" s="140" t="s">
        <v>366</v>
      </c>
      <c r="L58" s="140" t="s">
        <v>366</v>
      </c>
      <c r="M58" s="140" t="s">
        <v>366</v>
      </c>
      <c r="N58" s="140" t="s">
        <v>366</v>
      </c>
      <c r="O58" s="140" t="s">
        <v>366</v>
      </c>
      <c r="P58" s="140" t="s">
        <v>366</v>
      </c>
      <c r="Q58" s="140" t="s">
        <v>366</v>
      </c>
      <c r="R58" s="140" t="s">
        <v>366</v>
      </c>
      <c r="S58" s="140" t="s">
        <v>366</v>
      </c>
      <c r="T58" s="140" t="s">
        <v>366</v>
      </c>
      <c r="U58" s="398" t="s">
        <v>677</v>
      </c>
      <c r="V58" s="398" t="s">
        <v>677</v>
      </c>
      <c r="W58" s="398" t="s">
        <v>677</v>
      </c>
      <c r="X58" s="398" t="s">
        <v>677</v>
      </c>
      <c r="Y58" s="398"/>
    </row>
    <row r="59" spans="1:25" ht="26.25" customHeight="1">
      <c r="A59" s="221" t="s">
        <v>33</v>
      </c>
      <c r="B59" s="409">
        <v>13660</v>
      </c>
      <c r="C59" s="409">
        <v>14440</v>
      </c>
      <c r="D59" s="409">
        <v>14530</v>
      </c>
      <c r="E59" s="410">
        <v>13940</v>
      </c>
      <c r="F59" s="410">
        <v>13850</v>
      </c>
      <c r="G59" s="410">
        <v>14660</v>
      </c>
      <c r="H59" s="411">
        <v>13970</v>
      </c>
      <c r="I59" s="411">
        <v>14080</v>
      </c>
      <c r="J59" s="411">
        <v>12150</v>
      </c>
      <c r="K59" s="411">
        <v>12270</v>
      </c>
      <c r="L59" s="411">
        <v>12450</v>
      </c>
      <c r="M59" s="411">
        <v>12360</v>
      </c>
      <c r="N59" s="411">
        <v>12800</v>
      </c>
      <c r="O59" s="406">
        <v>9830</v>
      </c>
      <c r="P59" s="410">
        <v>9840</v>
      </c>
      <c r="Q59" s="410">
        <v>9720</v>
      </c>
      <c r="R59" s="410">
        <v>9340</v>
      </c>
      <c r="S59" s="410">
        <v>9570</v>
      </c>
      <c r="T59" s="410">
        <v>9760</v>
      </c>
      <c r="U59" s="410">
        <v>9650</v>
      </c>
      <c r="V59" s="410">
        <v>9720</v>
      </c>
      <c r="W59" s="410">
        <v>2770</v>
      </c>
      <c r="X59" s="410">
        <v>8990</v>
      </c>
      <c r="Y59" s="410">
        <v>9600</v>
      </c>
    </row>
    <row r="60" spans="1:25" ht="17.5">
      <c r="A60" s="146" t="s">
        <v>58</v>
      </c>
      <c r="B60" s="281"/>
      <c r="C60" s="281"/>
      <c r="D60" s="281"/>
      <c r="E60" s="153"/>
      <c r="F60" s="153"/>
      <c r="G60" s="153"/>
      <c r="H60" s="153"/>
      <c r="I60" s="153"/>
      <c r="J60" s="153"/>
      <c r="K60" s="153"/>
      <c r="L60" s="153"/>
      <c r="M60" s="153"/>
      <c r="N60" s="153"/>
      <c r="O60" s="183"/>
      <c r="P60" s="390"/>
      <c r="Q60" s="390"/>
      <c r="R60" s="390"/>
      <c r="S60" s="390"/>
      <c r="T60" s="390"/>
      <c r="U60" s="390"/>
      <c r="V60" s="390"/>
      <c r="W60" s="390"/>
      <c r="X60" s="398"/>
      <c r="Y60" s="398"/>
    </row>
    <row r="61" spans="1:25" ht="17.5">
      <c r="A61" s="221" t="s">
        <v>59</v>
      </c>
      <c r="B61" s="282">
        <v>44.2</v>
      </c>
      <c r="C61" s="282">
        <v>44.7</v>
      </c>
      <c r="D61" s="282">
        <v>45.8</v>
      </c>
      <c r="E61" s="283">
        <v>45.5</v>
      </c>
      <c r="F61" s="153">
        <v>43.3</v>
      </c>
      <c r="G61" s="153">
        <v>41.4</v>
      </c>
      <c r="H61" s="153">
        <v>41.8</v>
      </c>
      <c r="I61" s="153">
        <v>40.9</v>
      </c>
      <c r="J61" s="153">
        <v>45.2</v>
      </c>
      <c r="K61" s="153">
        <v>44.9</v>
      </c>
      <c r="L61" s="153">
        <v>43.4</v>
      </c>
      <c r="M61" s="153">
        <v>41.4</v>
      </c>
      <c r="N61" s="153">
        <v>40.700000000000003</v>
      </c>
      <c r="O61" s="183">
        <v>42</v>
      </c>
      <c r="P61" s="390">
        <v>41.9</v>
      </c>
      <c r="Q61" s="390">
        <v>40.9</v>
      </c>
      <c r="R61" s="390">
        <v>40.9</v>
      </c>
      <c r="S61" s="390">
        <v>42.2</v>
      </c>
      <c r="T61" s="390">
        <v>41.9</v>
      </c>
      <c r="U61" s="390">
        <v>41.4</v>
      </c>
      <c r="V61" s="390">
        <v>43</v>
      </c>
      <c r="W61" s="390">
        <v>20.9</v>
      </c>
      <c r="X61" s="398">
        <v>33.9</v>
      </c>
      <c r="Y61" s="398">
        <v>34.1</v>
      </c>
    </row>
    <row r="62" spans="1:25" ht="17.5">
      <c r="A62" s="221" t="s">
        <v>60</v>
      </c>
      <c r="B62" s="282">
        <v>7.6</v>
      </c>
      <c r="C62" s="282">
        <v>7.9</v>
      </c>
      <c r="D62" s="282">
        <v>8</v>
      </c>
      <c r="E62" s="283">
        <v>8</v>
      </c>
      <c r="F62" s="153">
        <v>10.199999999999999</v>
      </c>
      <c r="G62" s="153">
        <v>11.2</v>
      </c>
      <c r="H62" s="153">
        <v>11.2</v>
      </c>
      <c r="I62" s="153">
        <v>11.6</v>
      </c>
      <c r="J62" s="153">
        <v>10</v>
      </c>
      <c r="K62" s="153">
        <v>10.4</v>
      </c>
      <c r="L62" s="153">
        <v>11.9</v>
      </c>
      <c r="M62" s="153">
        <v>12.8</v>
      </c>
      <c r="N62" s="153">
        <v>13.3</v>
      </c>
      <c r="O62" s="393">
        <v>13.1</v>
      </c>
      <c r="P62" s="398">
        <v>13.3</v>
      </c>
      <c r="Q62" s="398">
        <v>13.9</v>
      </c>
      <c r="R62" s="398">
        <v>14.5</v>
      </c>
      <c r="S62" s="398">
        <v>14.3</v>
      </c>
      <c r="T62" s="398">
        <v>14.7</v>
      </c>
      <c r="U62" s="398">
        <v>15.3</v>
      </c>
      <c r="V62" s="398">
        <v>15</v>
      </c>
      <c r="W62" s="398">
        <v>19.399999999999999</v>
      </c>
      <c r="X62" s="398">
        <v>23.4</v>
      </c>
      <c r="Y62" s="398">
        <v>22.1</v>
      </c>
    </row>
    <row r="63" spans="1:25" ht="17.5">
      <c r="A63" s="221" t="s">
        <v>61</v>
      </c>
      <c r="B63" s="282">
        <v>4.5</v>
      </c>
      <c r="C63" s="282">
        <v>4.2</v>
      </c>
      <c r="D63" s="282">
        <v>3.9</v>
      </c>
      <c r="E63" s="283">
        <v>4.2</v>
      </c>
      <c r="F63" s="153">
        <v>5.5</v>
      </c>
      <c r="G63" s="153">
        <v>5.7</v>
      </c>
      <c r="H63" s="153">
        <v>5.8</v>
      </c>
      <c r="I63" s="153">
        <v>6.7</v>
      </c>
      <c r="J63" s="153">
        <v>5.0999999999999996</v>
      </c>
      <c r="K63" s="153">
        <v>5.6</v>
      </c>
      <c r="L63" s="153">
        <v>5.6</v>
      </c>
      <c r="M63" s="153">
        <v>6</v>
      </c>
      <c r="N63" s="153">
        <v>6.2</v>
      </c>
      <c r="O63" s="393">
        <v>6</v>
      </c>
      <c r="P63" s="398">
        <v>5.6</v>
      </c>
      <c r="Q63" s="398">
        <v>5.9</v>
      </c>
      <c r="R63" s="398">
        <v>5.9</v>
      </c>
      <c r="S63" s="398">
        <v>6</v>
      </c>
      <c r="T63" s="398">
        <v>6.1</v>
      </c>
      <c r="U63" s="398">
        <v>6</v>
      </c>
      <c r="V63" s="398">
        <v>6.4</v>
      </c>
      <c r="W63" s="398">
        <v>22.8</v>
      </c>
      <c r="X63" s="398">
        <v>12.5</v>
      </c>
      <c r="Y63" s="398">
        <v>9.9</v>
      </c>
    </row>
    <row r="64" spans="1:25" ht="17.5">
      <c r="A64" s="221" t="s">
        <v>62</v>
      </c>
      <c r="B64" s="282">
        <v>1</v>
      </c>
      <c r="C64" s="282">
        <v>0.9</v>
      </c>
      <c r="D64" s="282">
        <v>1</v>
      </c>
      <c r="E64" s="283">
        <v>0.9</v>
      </c>
      <c r="F64" s="153">
        <v>0.7</v>
      </c>
      <c r="G64" s="153">
        <v>0.8</v>
      </c>
      <c r="H64" s="153">
        <v>0.8</v>
      </c>
      <c r="I64" s="153">
        <v>1</v>
      </c>
      <c r="J64" s="153">
        <v>0.9</v>
      </c>
      <c r="K64" s="153">
        <v>1</v>
      </c>
      <c r="L64" s="153">
        <v>0.9</v>
      </c>
      <c r="M64" s="153">
        <v>0.9</v>
      </c>
      <c r="N64" s="153">
        <v>0.9</v>
      </c>
      <c r="O64" s="393">
        <v>0.8</v>
      </c>
      <c r="P64" s="398">
        <v>1</v>
      </c>
      <c r="Q64" s="398">
        <v>0.9</v>
      </c>
      <c r="R64" s="398">
        <v>0.8</v>
      </c>
      <c r="S64" s="398">
        <v>1</v>
      </c>
      <c r="T64" s="398">
        <v>1</v>
      </c>
      <c r="U64" s="398">
        <v>1</v>
      </c>
      <c r="V64" s="398">
        <v>0.9</v>
      </c>
      <c r="W64" s="398">
        <v>4.2</v>
      </c>
      <c r="X64" s="398">
        <v>1.6</v>
      </c>
      <c r="Y64" s="398">
        <v>1</v>
      </c>
    </row>
    <row r="65" spans="1:25" ht="17.5">
      <c r="A65" s="221" t="s">
        <v>63</v>
      </c>
      <c r="B65" s="282">
        <v>0.5</v>
      </c>
      <c r="C65" s="282">
        <v>0.5</v>
      </c>
      <c r="D65" s="282">
        <v>0.6</v>
      </c>
      <c r="E65" s="283">
        <v>0.4</v>
      </c>
      <c r="F65" s="153">
        <v>0.4</v>
      </c>
      <c r="G65" s="153">
        <v>0.6</v>
      </c>
      <c r="H65" s="153">
        <v>0.5</v>
      </c>
      <c r="I65" s="153">
        <v>0.5</v>
      </c>
      <c r="J65" s="153">
        <v>0.6</v>
      </c>
      <c r="K65" s="153">
        <v>0.4</v>
      </c>
      <c r="L65" s="153">
        <v>0.4</v>
      </c>
      <c r="M65" s="153">
        <v>0.4</v>
      </c>
      <c r="N65" s="153">
        <v>0.4</v>
      </c>
      <c r="O65" s="393">
        <v>0.3</v>
      </c>
      <c r="P65" s="398">
        <v>0.5</v>
      </c>
      <c r="Q65" s="398">
        <v>0.7</v>
      </c>
      <c r="R65" s="398">
        <v>0.5</v>
      </c>
      <c r="S65" s="398">
        <v>0.5</v>
      </c>
      <c r="T65" s="398">
        <v>0.5</v>
      </c>
      <c r="U65" s="398">
        <v>0.4</v>
      </c>
      <c r="V65" s="398">
        <v>0.4</v>
      </c>
      <c r="W65" s="398">
        <v>1.5</v>
      </c>
      <c r="X65" s="398">
        <v>0.6</v>
      </c>
      <c r="Y65" s="217">
        <v>0.4</v>
      </c>
    </row>
    <row r="66" spans="1:25" ht="17.5">
      <c r="A66" s="146" t="s">
        <v>64</v>
      </c>
      <c r="B66" s="282">
        <v>1.7</v>
      </c>
      <c r="C66" s="282">
        <v>1.8</v>
      </c>
      <c r="D66" s="282">
        <v>1.9</v>
      </c>
      <c r="E66" s="283">
        <v>2.1</v>
      </c>
      <c r="F66" s="153">
        <v>1.7</v>
      </c>
      <c r="G66" s="153">
        <v>1.6</v>
      </c>
      <c r="H66" s="153">
        <v>1.4</v>
      </c>
      <c r="I66" s="153">
        <v>1.4</v>
      </c>
      <c r="J66" s="153">
        <v>1.7</v>
      </c>
      <c r="K66" s="153">
        <v>1.3</v>
      </c>
      <c r="L66" s="153">
        <v>1.6</v>
      </c>
      <c r="M66" s="153">
        <v>1.8</v>
      </c>
      <c r="N66" s="153">
        <v>1.7</v>
      </c>
      <c r="O66" s="393">
        <v>1.7</v>
      </c>
      <c r="P66" s="398">
        <v>1.6</v>
      </c>
      <c r="Q66" s="398">
        <v>1.8</v>
      </c>
      <c r="R66" s="398">
        <v>1.4</v>
      </c>
      <c r="S66" s="398">
        <v>1.6</v>
      </c>
      <c r="T66" s="398">
        <v>1.3</v>
      </c>
      <c r="U66" s="398">
        <v>1.3</v>
      </c>
      <c r="V66" s="398">
        <v>1.1000000000000001</v>
      </c>
      <c r="W66" s="398">
        <v>1.9</v>
      </c>
      <c r="X66" s="390">
        <v>1.1000000000000001</v>
      </c>
      <c r="Y66" s="217">
        <v>1.2</v>
      </c>
    </row>
    <row r="67" spans="1:25" ht="18">
      <c r="A67" s="146" t="s">
        <v>65</v>
      </c>
      <c r="B67" s="282">
        <v>4</v>
      </c>
      <c r="C67" s="282">
        <v>4</v>
      </c>
      <c r="D67" s="282">
        <v>3.5</v>
      </c>
      <c r="E67" s="283">
        <v>3.5</v>
      </c>
      <c r="F67" s="153">
        <v>4.0999999999999996</v>
      </c>
      <c r="G67" s="153">
        <v>4.5</v>
      </c>
      <c r="H67" s="153">
        <v>4.0999999999999996</v>
      </c>
      <c r="I67" s="153">
        <v>4.4000000000000004</v>
      </c>
      <c r="J67" s="153">
        <v>3.5</v>
      </c>
      <c r="K67" s="153">
        <v>4</v>
      </c>
      <c r="L67" s="153">
        <v>4.2</v>
      </c>
      <c r="M67" s="153">
        <v>4.3</v>
      </c>
      <c r="N67" s="153">
        <v>4.0999999999999996</v>
      </c>
      <c r="O67" s="393">
        <v>4.5</v>
      </c>
      <c r="P67" s="398">
        <v>4.5</v>
      </c>
      <c r="Q67" s="398">
        <v>4.3</v>
      </c>
      <c r="R67" s="398">
        <v>4</v>
      </c>
      <c r="S67" s="398">
        <v>3.4</v>
      </c>
      <c r="T67" s="398">
        <v>4</v>
      </c>
      <c r="U67" s="398">
        <v>4.2</v>
      </c>
      <c r="V67" s="398">
        <v>4.4000000000000004</v>
      </c>
      <c r="W67" s="398">
        <v>5.4</v>
      </c>
      <c r="X67" s="398">
        <v>4.4000000000000004</v>
      </c>
      <c r="Y67" s="152">
        <v>4.7</v>
      </c>
    </row>
    <row r="68" spans="1:25" ht="27" customHeight="1">
      <c r="A68" s="146" t="s">
        <v>66</v>
      </c>
      <c r="B68" s="282">
        <v>36.5</v>
      </c>
      <c r="C68" s="282">
        <v>36</v>
      </c>
      <c r="D68" s="282">
        <v>35.299999999999997</v>
      </c>
      <c r="E68" s="283">
        <v>35.4</v>
      </c>
      <c r="F68" s="153">
        <v>34.200000000000003</v>
      </c>
      <c r="G68" s="153">
        <v>34.200000000000003</v>
      </c>
      <c r="H68" s="153">
        <v>34.4</v>
      </c>
      <c r="I68" s="153">
        <v>33.6</v>
      </c>
      <c r="J68" s="153">
        <v>33</v>
      </c>
      <c r="K68" s="153">
        <v>32.4</v>
      </c>
      <c r="L68" s="153">
        <v>32</v>
      </c>
      <c r="M68" s="153">
        <v>32.4</v>
      </c>
      <c r="N68" s="153">
        <v>32.700000000000003</v>
      </c>
      <c r="O68" s="393">
        <v>31.7</v>
      </c>
      <c r="P68" s="398">
        <v>31.6</v>
      </c>
      <c r="Q68" s="398">
        <v>31.5</v>
      </c>
      <c r="R68" s="398">
        <v>32</v>
      </c>
      <c r="S68" s="398">
        <v>31</v>
      </c>
      <c r="T68" s="398">
        <v>30.5</v>
      </c>
      <c r="U68" s="398">
        <v>30.5</v>
      </c>
      <c r="V68" s="398">
        <v>28.8</v>
      </c>
      <c r="W68" s="398">
        <v>24</v>
      </c>
      <c r="X68" s="398">
        <v>22.5</v>
      </c>
      <c r="Y68" s="398">
        <v>26.6</v>
      </c>
    </row>
    <row r="69" spans="1:25" ht="27.75" customHeight="1">
      <c r="A69" s="221" t="s">
        <v>33</v>
      </c>
      <c r="B69" s="287">
        <v>13660</v>
      </c>
      <c r="C69" s="287">
        <v>14440</v>
      </c>
      <c r="D69" s="287">
        <v>14527</v>
      </c>
      <c r="E69" s="288">
        <v>13936</v>
      </c>
      <c r="F69" s="288">
        <v>13850</v>
      </c>
      <c r="G69" s="288">
        <v>14660</v>
      </c>
      <c r="H69" s="288">
        <v>13970</v>
      </c>
      <c r="I69" s="288">
        <v>14080</v>
      </c>
      <c r="J69" s="288">
        <v>12150</v>
      </c>
      <c r="K69" s="288">
        <v>12260</v>
      </c>
      <c r="L69" s="288">
        <v>12450</v>
      </c>
      <c r="M69" s="288">
        <v>12360</v>
      </c>
      <c r="N69" s="288">
        <v>12800</v>
      </c>
      <c r="O69" s="400">
        <v>9830</v>
      </c>
      <c r="P69" s="407">
        <v>9840</v>
      </c>
      <c r="Q69" s="407">
        <v>9720</v>
      </c>
      <c r="R69" s="407">
        <v>9340</v>
      </c>
      <c r="S69" s="407">
        <v>9570</v>
      </c>
      <c r="T69" s="407">
        <v>9760</v>
      </c>
      <c r="U69" s="407">
        <v>9650</v>
      </c>
      <c r="V69" s="407">
        <v>9720</v>
      </c>
      <c r="W69" s="407">
        <v>2770</v>
      </c>
      <c r="X69" s="400">
        <v>8990</v>
      </c>
      <c r="Y69" s="400">
        <v>9600</v>
      </c>
    </row>
    <row r="70" spans="1:25" ht="17.5">
      <c r="A70" s="146" t="s">
        <v>444</v>
      </c>
      <c r="B70" s="140" t="s">
        <v>366</v>
      </c>
      <c r="C70" s="140" t="s">
        <v>366</v>
      </c>
      <c r="D70" s="140" t="s">
        <v>366</v>
      </c>
      <c r="E70" s="284" t="s">
        <v>366</v>
      </c>
      <c r="F70" s="285">
        <v>10.83</v>
      </c>
      <c r="G70" s="285">
        <v>11.88</v>
      </c>
      <c r="H70" s="153">
        <v>11.64</v>
      </c>
      <c r="I70" s="153">
        <v>12.72</v>
      </c>
      <c r="J70" s="153">
        <v>14.35</v>
      </c>
      <c r="K70" s="153">
        <v>13.1</v>
      </c>
      <c r="L70" s="153">
        <v>11.02</v>
      </c>
      <c r="M70" s="153">
        <v>10.46</v>
      </c>
      <c r="N70" s="153">
        <v>11.22</v>
      </c>
      <c r="O70" s="183">
        <v>9.86</v>
      </c>
      <c r="P70" s="390">
        <v>9.69</v>
      </c>
      <c r="Q70" s="390">
        <v>11.7</v>
      </c>
      <c r="R70" s="390">
        <v>12.47</v>
      </c>
      <c r="S70" s="390">
        <v>11.7</v>
      </c>
      <c r="T70" s="390">
        <v>12.8</v>
      </c>
      <c r="U70" s="390">
        <v>13</v>
      </c>
      <c r="V70" s="390">
        <v>11.9</v>
      </c>
      <c r="W70" s="390">
        <v>4.7</v>
      </c>
      <c r="X70" s="390">
        <v>11.8</v>
      </c>
      <c r="Y70" s="390">
        <v>10.7</v>
      </c>
    </row>
    <row r="71" spans="1:25" ht="26.25" customHeight="1">
      <c r="A71" s="221" t="s">
        <v>33</v>
      </c>
      <c r="B71" s="140" t="s">
        <v>366</v>
      </c>
      <c r="C71" s="140" t="s">
        <v>366</v>
      </c>
      <c r="D71" s="140" t="s">
        <v>366</v>
      </c>
      <c r="E71" s="284" t="s">
        <v>366</v>
      </c>
      <c r="F71" s="286">
        <v>10817</v>
      </c>
      <c r="G71" s="286">
        <v>14463</v>
      </c>
      <c r="H71" s="286">
        <v>13780</v>
      </c>
      <c r="I71" s="286">
        <v>14010</v>
      </c>
      <c r="J71" s="286">
        <v>9260</v>
      </c>
      <c r="K71" s="286">
        <v>9320</v>
      </c>
      <c r="L71" s="286">
        <v>8680</v>
      </c>
      <c r="M71" s="286">
        <v>7580</v>
      </c>
      <c r="N71" s="286">
        <v>8310</v>
      </c>
      <c r="O71" s="412">
        <v>9830</v>
      </c>
      <c r="P71" s="413">
        <v>10200</v>
      </c>
      <c r="Q71" s="413">
        <v>9820</v>
      </c>
      <c r="R71" s="413">
        <v>9315</v>
      </c>
      <c r="S71" s="413">
        <v>9790</v>
      </c>
      <c r="T71" s="413">
        <v>9960</v>
      </c>
      <c r="U71" s="413">
        <v>9390</v>
      </c>
      <c r="V71" s="413">
        <v>9880</v>
      </c>
      <c r="W71" s="413">
        <v>1840</v>
      </c>
      <c r="X71" s="412">
        <v>8680</v>
      </c>
      <c r="Y71" s="406">
        <v>7870</v>
      </c>
    </row>
    <row r="72" spans="1:25" ht="26.25" customHeight="1">
      <c r="A72" s="146" t="s">
        <v>67</v>
      </c>
      <c r="B72" s="281"/>
      <c r="C72" s="281"/>
      <c r="D72" s="281"/>
      <c r="E72" s="153"/>
      <c r="F72" s="153"/>
      <c r="G72" s="153"/>
      <c r="H72" s="153"/>
      <c r="I72" s="153"/>
      <c r="J72" s="153"/>
      <c r="K72" s="153"/>
      <c r="L72" s="153"/>
      <c r="M72" s="153"/>
      <c r="N72" s="153"/>
      <c r="O72" s="183"/>
      <c r="P72" s="390"/>
      <c r="Q72" s="390"/>
      <c r="R72" s="390"/>
      <c r="S72" s="390"/>
      <c r="T72" s="390"/>
      <c r="U72" s="390"/>
      <c r="V72" s="390"/>
      <c r="W72" s="414"/>
      <c r="X72" s="390"/>
      <c r="Y72" s="390"/>
    </row>
    <row r="73" spans="1:25" ht="17.5">
      <c r="A73" s="146" t="s">
        <v>68</v>
      </c>
      <c r="B73" s="281"/>
      <c r="C73" s="281"/>
      <c r="D73" s="281"/>
      <c r="E73" s="153"/>
      <c r="F73" s="153"/>
      <c r="G73" s="153"/>
      <c r="H73" s="153"/>
      <c r="I73" s="153"/>
      <c r="J73" s="153"/>
      <c r="K73" s="153"/>
      <c r="L73" s="153"/>
      <c r="M73" s="153"/>
      <c r="N73" s="153"/>
      <c r="O73" s="183"/>
      <c r="P73" s="390"/>
      <c r="Q73" s="390"/>
      <c r="R73" s="390"/>
      <c r="S73" s="390"/>
      <c r="T73" s="390"/>
      <c r="U73" s="390"/>
      <c r="V73" s="390"/>
      <c r="W73" s="414"/>
      <c r="X73" s="390"/>
      <c r="Y73" s="390"/>
    </row>
    <row r="74" spans="1:25" ht="17.5">
      <c r="A74" s="146" t="s">
        <v>69</v>
      </c>
      <c r="B74" s="140" t="s">
        <v>366</v>
      </c>
      <c r="C74" s="140" t="s">
        <v>366</v>
      </c>
      <c r="D74" s="140" t="s">
        <v>366</v>
      </c>
      <c r="E74" s="153">
        <v>11</v>
      </c>
      <c r="F74" s="153">
        <v>10.5</v>
      </c>
      <c r="G74" s="153">
        <v>11.1</v>
      </c>
      <c r="H74" s="153">
        <v>11.9</v>
      </c>
      <c r="I74" s="153">
        <v>12</v>
      </c>
      <c r="J74" s="153">
        <v>12.3</v>
      </c>
      <c r="K74" s="153">
        <v>12.6</v>
      </c>
      <c r="L74" s="153">
        <v>11.3</v>
      </c>
      <c r="M74" s="153">
        <v>11</v>
      </c>
      <c r="N74" s="153">
        <v>11.1</v>
      </c>
      <c r="O74" s="183">
        <v>9.3000000000000007</v>
      </c>
      <c r="P74" s="390">
        <v>11.3</v>
      </c>
      <c r="Q74" s="390">
        <v>9.6999999999999993</v>
      </c>
      <c r="R74" s="390">
        <v>11.7</v>
      </c>
      <c r="S74" s="390">
        <v>9.3000000000000007</v>
      </c>
      <c r="T74" s="390">
        <v>9.6999999999999993</v>
      </c>
      <c r="U74" s="390">
        <v>9.6</v>
      </c>
      <c r="V74" s="390">
        <v>8.1999999999999993</v>
      </c>
      <c r="W74" s="414">
        <v>2</v>
      </c>
      <c r="X74" s="390">
        <v>2.9</v>
      </c>
      <c r="Y74" s="390">
        <v>5.3</v>
      </c>
    </row>
    <row r="75" spans="1:25" ht="17.5">
      <c r="A75" s="146" t="s">
        <v>70</v>
      </c>
      <c r="B75" s="140" t="s">
        <v>366</v>
      </c>
      <c r="C75" s="140" t="s">
        <v>366</v>
      </c>
      <c r="D75" s="140" t="s">
        <v>366</v>
      </c>
      <c r="E75" s="153">
        <v>11.6</v>
      </c>
      <c r="F75" s="153">
        <v>11.5</v>
      </c>
      <c r="G75" s="153">
        <v>11.2</v>
      </c>
      <c r="H75" s="153">
        <v>11.6</v>
      </c>
      <c r="I75" s="153">
        <v>11.7</v>
      </c>
      <c r="J75" s="153">
        <v>11.7</v>
      </c>
      <c r="K75" s="153">
        <v>12.2</v>
      </c>
      <c r="L75" s="153">
        <v>11.8</v>
      </c>
      <c r="M75" s="153">
        <v>11.7</v>
      </c>
      <c r="N75" s="153">
        <v>12.5</v>
      </c>
      <c r="O75" s="393">
        <v>11</v>
      </c>
      <c r="P75" s="398">
        <v>11.4</v>
      </c>
      <c r="Q75" s="398">
        <v>11.3</v>
      </c>
      <c r="R75" s="398">
        <v>11.6</v>
      </c>
      <c r="S75" s="398">
        <v>10.6</v>
      </c>
      <c r="T75" s="398">
        <v>10.6</v>
      </c>
      <c r="U75" s="398">
        <v>10.3</v>
      </c>
      <c r="V75" s="398">
        <v>9.3000000000000007</v>
      </c>
      <c r="W75" s="280">
        <v>3.7</v>
      </c>
      <c r="X75" s="390">
        <v>6.7</v>
      </c>
      <c r="Y75" s="390">
        <v>9.5</v>
      </c>
    </row>
    <row r="76" spans="1:25" ht="17.5">
      <c r="A76" s="146" t="s">
        <v>71</v>
      </c>
      <c r="B76" s="140" t="s">
        <v>366</v>
      </c>
      <c r="C76" s="140" t="s">
        <v>366</v>
      </c>
      <c r="D76" s="140" t="s">
        <v>366</v>
      </c>
      <c r="E76" s="153">
        <v>7.9</v>
      </c>
      <c r="F76" s="153">
        <v>7.6</v>
      </c>
      <c r="G76" s="153">
        <v>7.5</v>
      </c>
      <c r="H76" s="153">
        <v>7.7</v>
      </c>
      <c r="I76" s="153">
        <v>7.9</v>
      </c>
      <c r="J76" s="153">
        <v>7.7</v>
      </c>
      <c r="K76" s="153">
        <v>7.8</v>
      </c>
      <c r="L76" s="153">
        <v>8.4</v>
      </c>
      <c r="M76" s="153">
        <v>7.7</v>
      </c>
      <c r="N76" s="153">
        <v>7.8</v>
      </c>
      <c r="O76" s="393">
        <v>7.8</v>
      </c>
      <c r="P76" s="398">
        <v>7.8</v>
      </c>
      <c r="Q76" s="398">
        <v>7.6</v>
      </c>
      <c r="R76" s="398">
        <v>8.1</v>
      </c>
      <c r="S76" s="398">
        <v>7.7</v>
      </c>
      <c r="T76" s="398">
        <v>7.9</v>
      </c>
      <c r="U76" s="398">
        <v>7.2</v>
      </c>
      <c r="V76" s="398">
        <v>7</v>
      </c>
      <c r="W76" s="280">
        <v>2.9</v>
      </c>
      <c r="X76" s="390">
        <v>6</v>
      </c>
      <c r="Y76" s="390">
        <v>7.2</v>
      </c>
    </row>
    <row r="77" spans="1:25" ht="17.5">
      <c r="A77" s="146" t="s">
        <v>72</v>
      </c>
      <c r="B77" s="140" t="s">
        <v>366</v>
      </c>
      <c r="C77" s="140" t="s">
        <v>366</v>
      </c>
      <c r="D77" s="140" t="s">
        <v>366</v>
      </c>
      <c r="E77" s="153">
        <v>10.9</v>
      </c>
      <c r="F77" s="153">
        <v>10.6</v>
      </c>
      <c r="G77" s="153">
        <v>10.6</v>
      </c>
      <c r="H77" s="153">
        <v>12.1</v>
      </c>
      <c r="I77" s="153">
        <v>12.2</v>
      </c>
      <c r="J77" s="153">
        <v>13.9</v>
      </c>
      <c r="K77" s="153">
        <v>13.9</v>
      </c>
      <c r="L77" s="153">
        <v>14.1</v>
      </c>
      <c r="M77" s="153">
        <v>13.5</v>
      </c>
      <c r="N77" s="153">
        <v>14.2</v>
      </c>
      <c r="O77" s="393">
        <v>13.7</v>
      </c>
      <c r="P77" s="398">
        <v>14.1</v>
      </c>
      <c r="Q77" s="398">
        <v>13.6</v>
      </c>
      <c r="R77" s="398">
        <v>14.3</v>
      </c>
      <c r="S77" s="398">
        <v>13.2</v>
      </c>
      <c r="T77" s="398">
        <v>14.7</v>
      </c>
      <c r="U77" s="398">
        <v>15.1</v>
      </c>
      <c r="V77" s="398">
        <v>14</v>
      </c>
      <c r="W77" s="280">
        <v>5.3</v>
      </c>
      <c r="X77" s="398">
        <v>13</v>
      </c>
      <c r="Y77" s="390">
        <v>14.8</v>
      </c>
    </row>
    <row r="78" spans="1:25" ht="17.5">
      <c r="A78" s="146" t="s">
        <v>73</v>
      </c>
      <c r="B78" s="140" t="s">
        <v>366</v>
      </c>
      <c r="C78" s="140" t="s">
        <v>366</v>
      </c>
      <c r="D78" s="140" t="s">
        <v>366</v>
      </c>
      <c r="E78" s="153">
        <v>58.6</v>
      </c>
      <c r="F78" s="153">
        <v>59.7</v>
      </c>
      <c r="G78" s="153">
        <v>59.5</v>
      </c>
      <c r="H78" s="153">
        <v>56.7</v>
      </c>
      <c r="I78" s="153">
        <v>56.2</v>
      </c>
      <c r="J78" s="153">
        <v>54.4</v>
      </c>
      <c r="K78" s="153">
        <v>53.6</v>
      </c>
      <c r="L78" s="153">
        <v>54.5</v>
      </c>
      <c r="M78" s="153">
        <v>56.1</v>
      </c>
      <c r="N78" s="153">
        <v>54.3</v>
      </c>
      <c r="O78" s="393">
        <v>58.2</v>
      </c>
      <c r="P78" s="398">
        <v>55.4</v>
      </c>
      <c r="Q78" s="398">
        <v>57.7</v>
      </c>
      <c r="R78" s="398">
        <v>54.2</v>
      </c>
      <c r="S78" s="398">
        <v>59.2</v>
      </c>
      <c r="T78" s="398">
        <v>57.1</v>
      </c>
      <c r="U78" s="398">
        <v>57.8</v>
      </c>
      <c r="V78" s="398">
        <v>61.5</v>
      </c>
      <c r="W78" s="280">
        <v>86</v>
      </c>
      <c r="X78" s="390">
        <v>71</v>
      </c>
      <c r="Y78" s="390">
        <v>63.2</v>
      </c>
    </row>
    <row r="79" spans="1:25" ht="27.75" customHeight="1">
      <c r="A79" s="146" t="s">
        <v>74</v>
      </c>
      <c r="B79" s="140"/>
      <c r="C79" s="140"/>
      <c r="D79" s="140"/>
      <c r="E79" s="153"/>
      <c r="F79" s="153"/>
      <c r="G79" s="153"/>
      <c r="H79" s="153"/>
      <c r="I79" s="153"/>
      <c r="J79" s="153"/>
      <c r="K79" s="153"/>
      <c r="L79" s="153"/>
      <c r="M79" s="153"/>
      <c r="N79" s="153"/>
      <c r="O79" s="393"/>
      <c r="P79" s="398"/>
      <c r="Q79" s="398"/>
      <c r="R79" s="398"/>
      <c r="S79" s="398"/>
      <c r="T79" s="398"/>
      <c r="U79" s="398"/>
      <c r="V79" s="398"/>
      <c r="W79" s="280"/>
      <c r="X79" s="390"/>
      <c r="Y79" s="398"/>
    </row>
    <row r="80" spans="1:25" ht="17.5">
      <c r="A80" s="146" t="s">
        <v>69</v>
      </c>
      <c r="B80" s="140" t="s">
        <v>366</v>
      </c>
      <c r="C80" s="140" t="s">
        <v>366</v>
      </c>
      <c r="D80" s="140" t="s">
        <v>366</v>
      </c>
      <c r="E80" s="153">
        <v>1.6</v>
      </c>
      <c r="F80" s="153">
        <v>1.7</v>
      </c>
      <c r="G80" s="153">
        <v>1.8</v>
      </c>
      <c r="H80" s="153">
        <v>2</v>
      </c>
      <c r="I80" s="153">
        <v>2</v>
      </c>
      <c r="J80" s="153">
        <v>2</v>
      </c>
      <c r="K80" s="153">
        <v>2.2999999999999998</v>
      </c>
      <c r="L80" s="153">
        <v>2.1</v>
      </c>
      <c r="M80" s="153">
        <v>1.9</v>
      </c>
      <c r="N80" s="153">
        <v>2</v>
      </c>
      <c r="O80" s="183">
        <v>2.5</v>
      </c>
      <c r="P80" s="398">
        <v>2.2000000000000002</v>
      </c>
      <c r="Q80" s="398">
        <v>2.2000000000000002</v>
      </c>
      <c r="R80" s="398">
        <v>2.1</v>
      </c>
      <c r="S80" s="398">
        <v>2.2999999999999998</v>
      </c>
      <c r="T80" s="398">
        <v>2.6</v>
      </c>
      <c r="U80" s="398">
        <v>2.6</v>
      </c>
      <c r="V80" s="398">
        <v>2.4</v>
      </c>
      <c r="W80" s="280">
        <v>0.1</v>
      </c>
      <c r="X80" s="399">
        <v>0.7</v>
      </c>
      <c r="Y80" s="390">
        <v>0.9</v>
      </c>
    </row>
    <row r="81" spans="1:25" ht="18" customHeight="1">
      <c r="A81" s="146" t="s">
        <v>70</v>
      </c>
      <c r="B81" s="140" t="s">
        <v>366</v>
      </c>
      <c r="C81" s="140" t="s">
        <v>366</v>
      </c>
      <c r="D81" s="140" t="s">
        <v>366</v>
      </c>
      <c r="E81" s="153">
        <v>1</v>
      </c>
      <c r="F81" s="153">
        <v>1.3</v>
      </c>
      <c r="G81" s="153">
        <v>1.6</v>
      </c>
      <c r="H81" s="153">
        <v>1.5</v>
      </c>
      <c r="I81" s="153">
        <v>1.6</v>
      </c>
      <c r="J81" s="153">
        <v>1.8</v>
      </c>
      <c r="K81" s="153">
        <v>2</v>
      </c>
      <c r="L81" s="153">
        <v>2.1</v>
      </c>
      <c r="M81" s="153">
        <v>1.9</v>
      </c>
      <c r="N81" s="153">
        <v>2.2000000000000002</v>
      </c>
      <c r="O81" s="393">
        <v>2.4</v>
      </c>
      <c r="P81" s="398">
        <v>2.5</v>
      </c>
      <c r="Q81" s="398">
        <v>2.1</v>
      </c>
      <c r="R81" s="398">
        <v>2.5</v>
      </c>
      <c r="S81" s="398">
        <v>2.1</v>
      </c>
      <c r="T81" s="398">
        <v>2.2000000000000002</v>
      </c>
      <c r="U81" s="398">
        <v>2.6</v>
      </c>
      <c r="V81" s="398">
        <v>2.5</v>
      </c>
      <c r="W81" s="280">
        <v>0.3</v>
      </c>
      <c r="X81" s="399">
        <v>2.4</v>
      </c>
      <c r="Y81" s="390">
        <v>3</v>
      </c>
    </row>
    <row r="82" spans="1:25" ht="17.5">
      <c r="A82" s="146" t="s">
        <v>71</v>
      </c>
      <c r="B82" s="140" t="s">
        <v>366</v>
      </c>
      <c r="C82" s="140" t="s">
        <v>366</v>
      </c>
      <c r="D82" s="140" t="s">
        <v>366</v>
      </c>
      <c r="E82" s="153">
        <v>2</v>
      </c>
      <c r="F82" s="153">
        <v>2.5</v>
      </c>
      <c r="G82" s="153">
        <v>2.7</v>
      </c>
      <c r="H82" s="153">
        <v>2.6</v>
      </c>
      <c r="I82" s="153">
        <v>2.8</v>
      </c>
      <c r="J82" s="153">
        <v>3.2</v>
      </c>
      <c r="K82" s="153">
        <v>3.2</v>
      </c>
      <c r="L82" s="153">
        <v>3.7</v>
      </c>
      <c r="M82" s="153">
        <v>3.5</v>
      </c>
      <c r="N82" s="153">
        <v>3.7</v>
      </c>
      <c r="O82" s="393">
        <v>4.2</v>
      </c>
      <c r="P82" s="398">
        <v>4</v>
      </c>
      <c r="Q82" s="398">
        <v>5</v>
      </c>
      <c r="R82" s="398">
        <v>4.4000000000000004</v>
      </c>
      <c r="S82" s="398">
        <v>4.2</v>
      </c>
      <c r="T82" s="398">
        <v>4.3</v>
      </c>
      <c r="U82" s="398">
        <v>4.7</v>
      </c>
      <c r="V82" s="398">
        <v>4</v>
      </c>
      <c r="W82" s="280">
        <v>0.5</v>
      </c>
      <c r="X82" s="399">
        <v>3.9</v>
      </c>
      <c r="Y82" s="399">
        <v>3.8</v>
      </c>
    </row>
    <row r="83" spans="1:25" ht="17.5">
      <c r="A83" s="146" t="s">
        <v>72</v>
      </c>
      <c r="B83" s="140" t="s">
        <v>366</v>
      </c>
      <c r="C83" s="140" t="s">
        <v>366</v>
      </c>
      <c r="D83" s="140" t="s">
        <v>366</v>
      </c>
      <c r="E83" s="153">
        <v>10.4</v>
      </c>
      <c r="F83" s="153">
        <v>11.4</v>
      </c>
      <c r="G83" s="153">
        <v>12.3</v>
      </c>
      <c r="H83" s="153">
        <v>14.3</v>
      </c>
      <c r="I83" s="153">
        <v>13.7</v>
      </c>
      <c r="J83" s="153">
        <v>16.3</v>
      </c>
      <c r="K83" s="153">
        <v>16.399999999999999</v>
      </c>
      <c r="L83" s="153">
        <v>15.9</v>
      </c>
      <c r="M83" s="153">
        <v>17.3</v>
      </c>
      <c r="N83" s="153">
        <v>17.899999999999999</v>
      </c>
      <c r="O83" s="393">
        <v>19.100000000000001</v>
      </c>
      <c r="P83" s="398">
        <v>19.5</v>
      </c>
      <c r="Q83" s="398">
        <v>21.2</v>
      </c>
      <c r="R83" s="398">
        <v>20.7</v>
      </c>
      <c r="S83" s="398">
        <v>20.8</v>
      </c>
      <c r="T83" s="398">
        <v>21.9</v>
      </c>
      <c r="U83" s="398">
        <v>20.6</v>
      </c>
      <c r="V83" s="398">
        <v>20.8</v>
      </c>
      <c r="W83" s="280">
        <v>4</v>
      </c>
      <c r="X83" s="398">
        <v>18.600000000000001</v>
      </c>
      <c r="Y83" s="399">
        <v>16.3</v>
      </c>
    </row>
    <row r="84" spans="1:25" ht="17.5">
      <c r="A84" s="146" t="s">
        <v>73</v>
      </c>
      <c r="B84" s="140" t="s">
        <v>366</v>
      </c>
      <c r="C84" s="140" t="s">
        <v>366</v>
      </c>
      <c r="D84" s="140" t="s">
        <v>366</v>
      </c>
      <c r="E84" s="153">
        <v>84.9</v>
      </c>
      <c r="F84" s="153">
        <v>83.1</v>
      </c>
      <c r="G84" s="153">
        <v>81.599999999999994</v>
      </c>
      <c r="H84" s="153">
        <v>79.5</v>
      </c>
      <c r="I84" s="153">
        <v>79.8</v>
      </c>
      <c r="J84" s="153">
        <v>76.599999999999994</v>
      </c>
      <c r="K84" s="153">
        <v>76.099999999999994</v>
      </c>
      <c r="L84" s="153">
        <v>76.2</v>
      </c>
      <c r="M84" s="153">
        <v>75.5</v>
      </c>
      <c r="N84" s="153">
        <v>74.2</v>
      </c>
      <c r="O84" s="393">
        <v>71.8</v>
      </c>
      <c r="P84" s="398">
        <v>71.8</v>
      </c>
      <c r="Q84" s="398">
        <v>69.5</v>
      </c>
      <c r="R84" s="398">
        <v>70.2</v>
      </c>
      <c r="S84" s="398">
        <v>70.5</v>
      </c>
      <c r="T84" s="398">
        <v>69</v>
      </c>
      <c r="U84" s="398">
        <v>69.5</v>
      </c>
      <c r="V84" s="398">
        <v>70.2</v>
      </c>
      <c r="W84" s="280">
        <v>95</v>
      </c>
      <c r="X84" s="399">
        <v>74.5</v>
      </c>
      <c r="Y84" s="399">
        <v>76</v>
      </c>
    </row>
    <row r="85" spans="1:25" ht="25.5" customHeight="1">
      <c r="A85" s="221" t="s">
        <v>75</v>
      </c>
      <c r="B85" s="140" t="s">
        <v>366</v>
      </c>
      <c r="C85" s="140" t="s">
        <v>366</v>
      </c>
      <c r="D85" s="140" t="s">
        <v>366</v>
      </c>
      <c r="E85" s="286">
        <v>14037</v>
      </c>
      <c r="F85" s="286">
        <v>13960</v>
      </c>
      <c r="G85" s="286">
        <v>14774</v>
      </c>
      <c r="H85" s="286">
        <v>14060</v>
      </c>
      <c r="I85" s="286">
        <v>14180</v>
      </c>
      <c r="J85" s="286">
        <v>12120</v>
      </c>
      <c r="K85" s="286">
        <v>12300</v>
      </c>
      <c r="L85" s="286">
        <v>12520</v>
      </c>
      <c r="M85" s="286">
        <v>12420</v>
      </c>
      <c r="N85" s="286">
        <v>12890</v>
      </c>
      <c r="O85" s="412">
        <v>9890</v>
      </c>
      <c r="P85" s="413">
        <v>9920</v>
      </c>
      <c r="Q85" s="413">
        <v>9800</v>
      </c>
      <c r="R85" s="413">
        <v>9410</v>
      </c>
      <c r="S85" s="413">
        <v>9640</v>
      </c>
      <c r="T85" s="413">
        <v>9810</v>
      </c>
      <c r="U85" s="413">
        <v>9700</v>
      </c>
      <c r="V85" s="413">
        <v>9780</v>
      </c>
      <c r="W85" s="289">
        <v>2790</v>
      </c>
      <c r="X85" s="415">
        <v>9030</v>
      </c>
      <c r="Y85" s="413">
        <v>9640</v>
      </c>
    </row>
    <row r="86" spans="1:25" ht="17.5">
      <c r="A86" s="146"/>
      <c r="B86" s="281"/>
      <c r="C86" s="281"/>
      <c r="D86" s="281"/>
      <c r="E86" s="153"/>
      <c r="F86" s="153"/>
      <c r="G86" s="153"/>
      <c r="H86" s="153"/>
      <c r="I86" s="153"/>
      <c r="J86" s="153"/>
      <c r="K86" s="153"/>
      <c r="L86" s="153"/>
      <c r="M86" s="153"/>
      <c r="N86" s="153"/>
      <c r="O86" s="183"/>
      <c r="P86" s="390"/>
      <c r="Q86" s="390"/>
      <c r="R86" s="390"/>
      <c r="S86" s="390"/>
      <c r="T86" s="390"/>
      <c r="U86" s="390"/>
      <c r="V86" s="390"/>
      <c r="X86" s="390"/>
      <c r="Y86" s="399"/>
    </row>
    <row r="87" spans="1:25" ht="17.5">
      <c r="A87" s="146"/>
      <c r="B87" s="281"/>
      <c r="C87" s="281"/>
      <c r="D87" s="281"/>
      <c r="E87" s="153"/>
      <c r="F87" s="153"/>
      <c r="G87" s="153"/>
      <c r="H87" s="153"/>
      <c r="I87" s="153"/>
      <c r="J87" s="153"/>
      <c r="K87" s="153"/>
      <c r="L87" s="153"/>
      <c r="M87" s="153"/>
      <c r="N87" s="153"/>
      <c r="O87" s="183"/>
      <c r="P87" s="390"/>
      <c r="Q87" s="390"/>
      <c r="R87" s="390"/>
      <c r="S87" s="390"/>
      <c r="T87" s="390"/>
      <c r="U87" s="390"/>
      <c r="V87" s="390"/>
      <c r="X87" s="390"/>
      <c r="Y87" s="400"/>
    </row>
  </sheetData>
  <phoneticPr fontId="36" type="noConversion"/>
  <pageMargins left="0.6" right="0.22" top="0.59055118110236227" bottom="0.59055118110236227" header="0.51181102362204722" footer="0.51181102362204722"/>
  <pageSetup paperSize="9" scale="22"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X56"/>
  <sheetViews>
    <sheetView zoomScale="75" zoomScaleNormal="75" workbookViewId="0">
      <pane xSplit="1" ySplit="4" topLeftCell="B5" activePane="bottomRight" state="frozen"/>
      <selection activeCell="AC40" sqref="AC40"/>
      <selection pane="topRight" activeCell="AC40" sqref="AC40"/>
      <selection pane="bottomLeft" activeCell="AC40" sqref="AC40"/>
      <selection pane="bottomRight" activeCell="AC40" sqref="AC40"/>
    </sheetView>
  </sheetViews>
  <sheetFormatPr defaultColWidth="11.453125" defaultRowHeight="15.5"/>
  <cols>
    <col min="1" max="1" width="47.1796875" style="300" customWidth="1"/>
    <col min="2" max="7" width="10.7265625" style="300" customWidth="1"/>
    <col min="8" max="8" width="11" style="300" customWidth="1"/>
    <col min="9" max="10" width="10.7265625" style="300" customWidth="1"/>
    <col min="11" max="11" width="11.1796875" style="300" customWidth="1"/>
    <col min="12" max="12" width="10.1796875" style="300" customWidth="1"/>
    <col min="13" max="19" width="11.453125" style="300"/>
    <col min="20" max="20" width="13.1796875" style="300" customWidth="1"/>
    <col min="21" max="21" width="12.54296875" style="300" customWidth="1"/>
    <col min="22" max="16384" width="11.453125" style="300"/>
  </cols>
  <sheetData>
    <row r="1" spans="1:24" ht="20">
      <c r="A1" s="16" t="s">
        <v>154</v>
      </c>
      <c r="M1" s="144"/>
      <c r="O1" s="144"/>
    </row>
    <row r="2" spans="1:24" ht="20">
      <c r="A2" s="209" t="s">
        <v>364</v>
      </c>
      <c r="M2" s="144"/>
      <c r="O2" s="144"/>
    </row>
    <row r="3" spans="1:24" ht="20">
      <c r="A3" s="210" t="s">
        <v>365</v>
      </c>
      <c r="M3" s="144"/>
      <c r="O3" s="144"/>
    </row>
    <row r="4" spans="1:24" ht="36">
      <c r="A4" s="18" t="s">
        <v>445</v>
      </c>
      <c r="B4" s="187" t="s">
        <v>381</v>
      </c>
      <c r="C4" s="187" t="s">
        <v>382</v>
      </c>
      <c r="D4" s="187" t="s">
        <v>383</v>
      </c>
      <c r="E4" s="187" t="s">
        <v>384</v>
      </c>
      <c r="F4" s="187" t="s">
        <v>385</v>
      </c>
      <c r="G4" s="187" t="s">
        <v>386</v>
      </c>
      <c r="H4" s="187" t="s">
        <v>387</v>
      </c>
      <c r="I4" s="187" t="s">
        <v>388</v>
      </c>
      <c r="J4" s="187" t="s">
        <v>389</v>
      </c>
      <c r="K4" s="187" t="s">
        <v>390</v>
      </c>
      <c r="L4" s="187" t="s">
        <v>391</v>
      </c>
      <c r="M4" s="187" t="s">
        <v>392</v>
      </c>
      <c r="N4" s="187" t="s">
        <v>393</v>
      </c>
      <c r="O4" s="187" t="s">
        <v>394</v>
      </c>
      <c r="P4" s="187" t="s">
        <v>395</v>
      </c>
      <c r="Q4" s="187" t="s">
        <v>396</v>
      </c>
      <c r="R4" s="187" t="s">
        <v>397</v>
      </c>
      <c r="S4" s="187" t="s">
        <v>398</v>
      </c>
      <c r="T4" s="253" t="s">
        <v>553</v>
      </c>
      <c r="U4" s="187" t="s">
        <v>638</v>
      </c>
      <c r="V4" s="187" t="s">
        <v>670</v>
      </c>
    </row>
    <row r="5" spans="1:24" ht="17.5">
      <c r="A5" s="18" t="s">
        <v>76</v>
      </c>
      <c r="B5" s="17"/>
      <c r="C5" s="17"/>
      <c r="D5" s="19"/>
      <c r="E5" s="17"/>
      <c r="F5" s="19"/>
      <c r="G5" s="19"/>
      <c r="H5" s="19"/>
      <c r="I5" s="19"/>
      <c r="J5" s="19"/>
      <c r="K5" s="19"/>
      <c r="L5" s="19"/>
      <c r="N5" s="19"/>
      <c r="T5" s="140"/>
      <c r="U5" s="140"/>
      <c r="V5" s="19" t="s">
        <v>3</v>
      </c>
    </row>
    <row r="6" spans="1:24" ht="24.75" customHeight="1">
      <c r="A6" s="21" t="s">
        <v>339</v>
      </c>
      <c r="B6" s="23"/>
      <c r="C6" s="23"/>
      <c r="D6" s="17"/>
      <c r="E6" s="17"/>
      <c r="F6" s="17"/>
      <c r="G6" s="17"/>
      <c r="H6" s="17"/>
      <c r="I6" s="17"/>
      <c r="J6" s="17"/>
      <c r="K6" s="17"/>
      <c r="L6" s="17"/>
      <c r="U6" s="140"/>
      <c r="V6" s="140"/>
    </row>
    <row r="7" spans="1:24" ht="17.5">
      <c r="A7" s="24" t="s">
        <v>77</v>
      </c>
      <c r="B7" s="138">
        <f>'cross border - additional table'!H10</f>
        <v>4.8540000000000001</v>
      </c>
      <c r="C7" s="138">
        <f>'cross border - additional table'!I10</f>
        <v>5.0069999999999997</v>
      </c>
      <c r="D7" s="138">
        <f>'cross border - additional table'!J10</f>
        <v>4.8802870000000009</v>
      </c>
      <c r="E7" s="138">
        <f>'cross border - additional table'!K10</f>
        <v>5.2</v>
      </c>
      <c r="F7" s="138">
        <f>'cross border - additional table'!L10</f>
        <v>5.5758989999999997</v>
      </c>
      <c r="G7" s="138">
        <f>'cross border - additional table'!M10</f>
        <v>5.8076989999999995</v>
      </c>
      <c r="H7" s="138">
        <f>'cross border - additional table'!N10</f>
        <v>6.1290293474599906</v>
      </c>
      <c r="I7" s="138">
        <f>'cross border - additional table'!O10</f>
        <v>6.6411821897600287</v>
      </c>
      <c r="J7" s="138">
        <f>'cross border - additional table'!P10</f>
        <v>7.333311773900002</v>
      </c>
      <c r="K7" s="138">
        <f>'cross border - additional table'!Q10</f>
        <v>7.5907840000000011</v>
      </c>
      <c r="L7" s="138">
        <f>'cross border - additional table'!R10</f>
        <v>7.742928</v>
      </c>
      <c r="M7" s="138">
        <f>'cross border - additional table'!S10</f>
        <v>7.9766599999999999</v>
      </c>
      <c r="N7" s="138">
        <f>'cross border - additional table'!T10</f>
        <v>8.6673279999999995</v>
      </c>
      <c r="O7" s="138">
        <f>'cross border - additional table'!U10</f>
        <v>8.4064300000000003</v>
      </c>
      <c r="P7" s="138">
        <f>'cross border - additional table'!V10</f>
        <v>9.0489959999999989</v>
      </c>
      <c r="Q7" s="138">
        <f>'cross border - additional table'!W10</f>
        <v>9.6183180000000004</v>
      </c>
      <c r="R7" s="138">
        <f>'cross border - additional table'!X10</f>
        <v>9.9216039999999985</v>
      </c>
      <c r="S7" s="138">
        <f>'cross border - additional table'!Y10</f>
        <v>9.8100140000000007</v>
      </c>
      <c r="T7" s="138">
        <f>'cross border - additional table'!Z10</f>
        <v>1.3559620000000001</v>
      </c>
      <c r="U7" s="138">
        <f>'cross border - additional table'!AA10</f>
        <v>7.4218960000000003</v>
      </c>
      <c r="V7" s="138" t="s">
        <v>366</v>
      </c>
      <c r="W7" s="177"/>
      <c r="X7" s="178"/>
    </row>
    <row r="8" spans="1:24" ht="17.5">
      <c r="A8" s="122" t="s">
        <v>457</v>
      </c>
      <c r="B8" s="179">
        <f>'cross border - additional table'!H13/1000</f>
        <v>11.513</v>
      </c>
      <c r="C8" s="179">
        <f>'cross border - additional table'!I13/1000</f>
        <v>12.384663</v>
      </c>
      <c r="D8" s="179">
        <f>'cross border - additional table'!J13/1000</f>
        <v>12.876353</v>
      </c>
      <c r="E8" s="179">
        <f>'cross border - additional table'!K13/1000</f>
        <v>13.161129000000001</v>
      </c>
      <c r="F8" s="179">
        <f>'cross border - additional table'!L13/1000</f>
        <v>12.961694999999999</v>
      </c>
      <c r="G8" s="179">
        <f>'cross border - additional table'!M13/1000</f>
        <v>12.873272999999999</v>
      </c>
      <c r="H8" s="179">
        <f>'cross border - additional table'!N13/1000</f>
        <v>12.067626000000001</v>
      </c>
      <c r="I8" s="179">
        <f>'cross border - additional table'!O13/1000</f>
        <v>10.889736000000001</v>
      </c>
      <c r="J8" s="179">
        <f>'cross border - additional table'!P13/1000</f>
        <v>9.8298240000000003</v>
      </c>
      <c r="K8" s="179">
        <f>'cross border - additional table'!Q13/1000</f>
        <v>10.120880999999999</v>
      </c>
      <c r="L8" s="179">
        <f>'cross border - additional table'!R13/1000</f>
        <v>10.051195</v>
      </c>
      <c r="M8" s="179">
        <f>'cross border - additional table'!S13/1000</f>
        <v>10.304103</v>
      </c>
      <c r="N8" s="179">
        <f>'cross border - additional table'!T13/1000</f>
        <v>10.565861</v>
      </c>
      <c r="O8" s="179">
        <f>'cross border - additional table'!U13/1000</f>
        <v>11.146606999999999</v>
      </c>
      <c r="P8" s="179">
        <f>'cross border - additional table'!V13/1000</f>
        <v>11.249261000000001</v>
      </c>
      <c r="Q8" s="179">
        <f>'cross border - additional table'!W13/1000</f>
        <v>11.392752</v>
      </c>
      <c r="R8" s="179">
        <f>'cross border - additional table'!X13/1000</f>
        <v>11.469885</v>
      </c>
      <c r="S8" s="179">
        <f>'cross border - additional table'!Y13/1000</f>
        <v>11.006613</v>
      </c>
      <c r="T8" s="179">
        <f>'cross border - additional table'!Z13/1000</f>
        <v>2.8264589999999998</v>
      </c>
      <c r="U8" s="179">
        <f>'cross border - additional table'!AA13/1000</f>
        <v>3.592517</v>
      </c>
      <c r="V8" s="179">
        <f>'cross border - additional table'!AB13/1000</f>
        <v>7.2652950000000001</v>
      </c>
    </row>
    <row r="9" spans="1:24" ht="17.5">
      <c r="A9" s="122" t="s">
        <v>458</v>
      </c>
      <c r="B9" s="180">
        <f>IF(ISERR('cross border - additional table'!H25/1000),"..",IF(('cross border - additional table'!H25/1000)=0,"-",('cross border - additional table'!H25/1000)))</f>
        <v>2.2839999999999998</v>
      </c>
      <c r="C9" s="180">
        <f>IF(ISERR('cross border - additional table'!I25/1000),"..",IF(('cross border - additional table'!I25/1000)=0,"-",('cross border - additional table'!I25/1000)))</f>
        <v>2.4300000000000002</v>
      </c>
      <c r="D9" s="180">
        <f>IF(ISERR('cross border - additional table'!J25/1000),"..",IF(('cross border - additional table'!J25/1000)=0,"-",('cross border - additional table'!J25/1000)))</f>
        <v>2.3370000000000002</v>
      </c>
      <c r="E9" s="180">
        <f>IF(ISERR('cross border - additional table'!K25/1000),"..",IF(('cross border - additional table'!K25/1000)=0,"-",('cross border - additional table'!K25/1000)))</f>
        <v>2.0510000000000002</v>
      </c>
      <c r="F9" s="180">
        <f>IF(ISERR('cross border - additional table'!L25/1000),"..",IF(('cross border - additional table'!L25/1000)=0,"-",('cross border - additional table'!L25/1000)))</f>
        <v>2.0150000000000001</v>
      </c>
      <c r="G9" s="180">
        <f>IF(ISERR('cross border - additional table'!M25/1000),"..",IF(('cross border - additional table'!M25/1000)=0,"-",('cross border - additional table'!M25/1000)))</f>
        <v>2.0939999999999999</v>
      </c>
      <c r="H9" s="180">
        <f>IF(ISERR('cross border - additional table'!N25/1000),"..",IF(('cross border - additional table'!N25/1000)=0,"-",('cross border - additional table'!N25/1000)))</f>
        <v>1.9379999999999999</v>
      </c>
      <c r="I9" s="180">
        <f>IF(ISERR('cross border - additional table'!O25/1000),"..",IF(('cross border - additional table'!O25/1000)=0,"-",('cross border - additional table'!O25/1000)))</f>
        <v>1.9159999999999999</v>
      </c>
      <c r="J9" s="180">
        <f>IF(ISERR('cross border - additional table'!P25/1000),"..",IF(('cross border - additional table'!P25/1000)=0,"-",('cross border - additional table'!P25/1000)))</f>
        <v>1.92</v>
      </c>
      <c r="K9" s="180">
        <f>IF(ISERR('cross border - additional table'!Q25/1000),"..",IF(('cross border - additional table'!Q25/1000)=0,"-",('cross border - additional table'!Q25/1000)))</f>
        <v>1.857745</v>
      </c>
      <c r="L9" s="180">
        <f>IF(ISERR('cross border - additional table'!R25/1000),"..",IF(('cross border - additional table'!R25/1000)=0,"-",('cross border - additional table'!R25/1000)))</f>
        <v>1.809415</v>
      </c>
      <c r="M9" s="180">
        <f>IF(ISERR('cross border - additional table'!S25/1000),"..",IF(('cross border - additional table'!S25/1000)=0,"-",('cross border - additional table'!S25/1000)))</f>
        <v>1.831</v>
      </c>
      <c r="N9" s="180">
        <f>IF(ISERR('cross border - additional table'!T25/1000),"..",IF(('cross border - additional table'!T25/1000)=0,"-",('cross border - additional table'!T25/1000)))</f>
        <v>1.79416</v>
      </c>
      <c r="O9" s="180">
        <f>IF(ISERR('cross border - additional table'!U25/1000),"..",IF(('cross border - additional table'!U25/1000)=0,"-",('cross border - additional table'!U25/1000)))</f>
        <v>1.729336</v>
      </c>
      <c r="P9" s="180">
        <f>IF(ISERR('cross border - additional table'!V25/1000),"..",IF(('cross border - additional table'!V25/1000)=0,"-",('cross border - additional table'!V25/1000)))</f>
        <v>1.7527219999999999</v>
      </c>
      <c r="Q9" s="180">
        <f>IF(ISERR('cross border - additional table'!W25/1000),"..",IF(('cross border - additional table'!W25/1000)=0,"-",('cross border - additional table'!W25/1000)))</f>
        <v>1.7530599999999998</v>
      </c>
      <c r="R9" s="180">
        <f>IF(ISERR('cross border - additional table'!X25/1000),"..",IF(('cross border - additional table'!X25/1000)=0,"-",('cross border - additional table'!X25/1000)))</f>
        <v>1.75</v>
      </c>
      <c r="S9" s="180">
        <f>IF(ISERR('cross border - additional table'!Y25/1000),"..",IF(('cross border - additional table'!Y25/1000)=0,"-",('cross border - additional table'!Y25/1000)))</f>
        <v>1.7709999999999999</v>
      </c>
      <c r="T9" s="180">
        <f>IF(ISERR('cross border - additional table'!Z25/1000),"..",IF(('cross border - additional table'!Z25/1000)=0,"-",('cross border - additional table'!Z25/1000)))</f>
        <v>0.85</v>
      </c>
      <c r="U9" s="180">
        <f>IF(ISERR('cross border - additional table'!AA25/1000),"..",IF(('cross border - additional table'!AA25/1000)=0,"-",('cross border - additional table'!AA25/1000)))</f>
        <v>1.391</v>
      </c>
      <c r="V9" s="180">
        <f>IF(ISERR('cross border - additional table'!AB25/1000),"..",IF(('cross border - additional table'!AB25/1000)=0,"-",('cross border - additional table'!AB25/1000)))</f>
        <v>1.6708120000000002</v>
      </c>
    </row>
    <row r="10" spans="1:24" ht="17.5">
      <c r="A10" s="122" t="s">
        <v>78</v>
      </c>
      <c r="B10" s="180">
        <f t="shared" ref="B10:L10" si="0">IF(ISERR(B7+B8+B9),"..",IF((B7+B8+B9)=0,"-",(B7+B8+B9)))</f>
        <v>18.651</v>
      </c>
      <c r="C10" s="180">
        <f t="shared" si="0"/>
        <v>19.821663000000001</v>
      </c>
      <c r="D10" s="180">
        <f t="shared" si="0"/>
        <v>20.093640000000001</v>
      </c>
      <c r="E10" s="180">
        <f t="shared" si="0"/>
        <v>20.412129</v>
      </c>
      <c r="F10" s="180">
        <f t="shared" si="0"/>
        <v>20.552593999999999</v>
      </c>
      <c r="G10" s="180">
        <f t="shared" si="0"/>
        <v>20.774971999999998</v>
      </c>
      <c r="H10" s="180">
        <f t="shared" si="0"/>
        <v>20.13465534745999</v>
      </c>
      <c r="I10" s="180">
        <f t="shared" si="0"/>
        <v>19.44691818976003</v>
      </c>
      <c r="J10" s="180">
        <f t="shared" si="0"/>
        <v>19.083135773900004</v>
      </c>
      <c r="K10" s="180">
        <f t="shared" si="0"/>
        <v>19.569410000000001</v>
      </c>
      <c r="L10" s="180">
        <f t="shared" si="0"/>
        <v>19.603538</v>
      </c>
      <c r="M10" s="180">
        <f t="shared" ref="M10:R10" si="1">IF(ISERR(M7+M8+M9),"..",IF((M7+M8+M9)=0,"-",(M7+M8+M9)))</f>
        <v>20.111763</v>
      </c>
      <c r="N10" s="180">
        <f t="shared" si="1"/>
        <v>21.027349000000001</v>
      </c>
      <c r="O10" s="180">
        <f t="shared" si="1"/>
        <v>21.282373</v>
      </c>
      <c r="P10" s="180">
        <f t="shared" si="1"/>
        <v>22.050978999999998</v>
      </c>
      <c r="Q10" s="180">
        <f t="shared" si="1"/>
        <v>22.764130000000002</v>
      </c>
      <c r="R10" s="180">
        <f t="shared" si="1"/>
        <v>23.141489</v>
      </c>
      <c r="S10" s="180">
        <f t="shared" ref="S10" si="2">IF(ISERR(S7+S8+S9),"..",IF((S7+S8+S9)=0,"-",(S7+S8+S9)))</f>
        <v>22.587627000000001</v>
      </c>
      <c r="T10" s="180">
        <f>IF(ISERR(T7+T8+T9),"[Unavailable]",IF((T7+T8+T9)=0,"-",(T7+T8+T9)))</f>
        <v>5.0324209999999994</v>
      </c>
      <c r="U10" s="180">
        <f>IF(ISERR(U7+U8+U9),"[Unavailable]",IF((U7+U8+U9)=0,"-",(U7+U8+U9)))</f>
        <v>12.405413000000001</v>
      </c>
      <c r="V10" s="180" t="str">
        <f>IF(ISERR(V7+V8+V9),"[Unavailable]",IF((V7+V8+V9)=0,"-",(V7+V8+V9)))</f>
        <v>[Unavailable]</v>
      </c>
    </row>
    <row r="11" spans="1:24" ht="26.25" customHeight="1">
      <c r="A11" s="123" t="s">
        <v>340</v>
      </c>
      <c r="B11" s="142"/>
      <c r="C11" s="142"/>
      <c r="D11" s="142"/>
      <c r="E11" s="142"/>
      <c r="F11" s="142"/>
      <c r="G11" s="142"/>
      <c r="H11" s="142"/>
      <c r="I11" s="142"/>
      <c r="J11" s="142"/>
      <c r="K11" s="142"/>
      <c r="L11" s="142"/>
      <c r="M11" s="142"/>
      <c r="N11" s="142"/>
      <c r="O11" s="142"/>
      <c r="P11" s="142"/>
      <c r="Q11" s="142"/>
      <c r="R11" s="142"/>
      <c r="S11" s="142"/>
      <c r="T11" s="142"/>
      <c r="U11" s="142"/>
      <c r="V11" s="142"/>
    </row>
    <row r="12" spans="1:24" ht="17.5">
      <c r="A12" s="122" t="s">
        <v>459</v>
      </c>
      <c r="B12" s="179">
        <f>'cross border - additional table'!H20/1000</f>
        <v>6.625</v>
      </c>
      <c r="C12" s="179">
        <f>'cross border - additional table'!I20/1000</f>
        <v>7.1346249999999989</v>
      </c>
      <c r="D12" s="179">
        <f>'cross border - additional table'!J20/1000</f>
        <v>8.1240079999999999</v>
      </c>
      <c r="E12" s="179">
        <f>'cross border - additional table'!K20/1000</f>
        <v>8.9742949999999997</v>
      </c>
      <c r="F12" s="179">
        <f>'cross border - additional table'!L20/1000</f>
        <v>9.6707839999999994</v>
      </c>
      <c r="G12" s="179">
        <f>'cross border - additional table'!M20/1000</f>
        <v>10.354806999999999</v>
      </c>
      <c r="H12" s="179">
        <f>'cross border - additional table'!N20/1000</f>
        <v>10.352437</v>
      </c>
      <c r="I12" s="179">
        <f>'cross border - additional table'!O20/1000</f>
        <v>9.7399050000000003</v>
      </c>
      <c r="J12" s="179">
        <f>'cross border - additional table'!P20/1000</f>
        <v>9.2690229999999989</v>
      </c>
      <c r="K12" s="179">
        <f>'cross border - additional table'!Q20/1000</f>
        <v>10.062138999999998</v>
      </c>
      <c r="L12" s="179">
        <f>'cross border - additional table'!R20/1000</f>
        <v>10.213658000000001</v>
      </c>
      <c r="M12" s="179">
        <f>'cross border - additional table'!S20/1000</f>
        <v>10.859001000000001</v>
      </c>
      <c r="N12" s="179">
        <f>'cross border - additional table'!T20/1000</f>
        <v>11.246581999999998</v>
      </c>
      <c r="O12" s="179">
        <f>'cross border - additional table'!U20/1000</f>
        <v>12.190602999999999</v>
      </c>
      <c r="P12" s="179">
        <f>'cross border - additional table'!V20/1000</f>
        <v>13.842739000000002</v>
      </c>
      <c r="Q12" s="179">
        <f>'cross border - additional table'!W20/1000</f>
        <v>15.509295000000002</v>
      </c>
      <c r="R12" s="179">
        <f>'cross border - additional table'!X20/1000</f>
        <v>16.040756999999999</v>
      </c>
      <c r="S12" s="179">
        <f>'cross border - additional table'!Y20/1000</f>
        <v>16.024328000000001</v>
      </c>
      <c r="T12" s="179">
        <f>'cross border - additional table'!Z20/1000</f>
        <v>3.4093230000000001</v>
      </c>
      <c r="U12" s="179">
        <f>'cross border - additional table'!AA20/1000</f>
        <v>2.4359439999999997</v>
      </c>
      <c r="V12" s="179">
        <f>'cross border - additional table'!AB20/1000</f>
        <v>12.857413000000001</v>
      </c>
    </row>
    <row r="13" spans="1:24" ht="17.5">
      <c r="A13" s="122" t="s">
        <v>460</v>
      </c>
      <c r="B13" s="180">
        <f>IF(ISERR('cross border - additional table'!H27/1000),"..",IF(('cross border - additional table'!H27/1000)=0,"-",('cross border - additional table'!H27/1000)))</f>
        <v>0.111875</v>
      </c>
      <c r="C13" s="180">
        <f>IF(ISERR('cross border - additional table'!I27/1000),"..",IF(('cross border - additional table'!I27/1000)=0,"-",('cross border - additional table'!I27/1000)))</f>
        <v>0.20758699999999999</v>
      </c>
      <c r="D13" s="180">
        <f>IF(ISERR('cross border - additional table'!J27/1000),"..",IF(('cross border - additional table'!J27/1000)=0,"-",('cross border - additional table'!J27/1000)))</f>
        <v>0.20699999999999999</v>
      </c>
      <c r="E13" s="180">
        <f>IF(ISERR('cross border - additional table'!K27/1000),"..",IF(('cross border - additional table'!K27/1000)=0,"-",('cross border - additional table'!K27/1000)))</f>
        <v>0.194323</v>
      </c>
      <c r="F13" s="180">
        <f>IF(ISERR('cross border - additional table'!L27/1000),"..",IF(('cross border - additional table'!L27/1000)=0,"-",('cross border - additional table'!L27/1000)))</f>
        <v>0.121</v>
      </c>
      <c r="G13" s="180">
        <f>IF(ISERR('cross border - additional table'!M27/1000),"..",IF(('cross border - additional table'!M27/1000)=0,"-",('cross border - additional table'!M27/1000)))</f>
        <v>0.111</v>
      </c>
      <c r="H13" s="180">
        <f>IF(ISERR('cross border - additional table'!N27/1000),"..",IF(('cross border - additional table'!N27/1000)=0,"-",('cross border - additional table'!N27/1000)))</f>
        <v>7.4999999999999997E-2</v>
      </c>
      <c r="I13" s="180">
        <f>IF(ISERR('cross border - additional table'!O27/1000),"..",IF(('cross border - additional table'!O27/1000)=0,"-",('cross border - additional table'!O27/1000)))</f>
        <v>3.1E-2</v>
      </c>
      <c r="J13" s="180">
        <f>IF(ISERR('cross border - additional table'!P27/1000),"..",IF(('cross border - additional table'!P27/1000)=0,"-",('cross border - additional table'!P27/1000)))</f>
        <v>5.4016000000000002E-2</v>
      </c>
      <c r="K13" s="385">
        <f>IF(ISERR('cross border - additional table'!Q27/1000),"..",IF(('cross border - additional table'!Q27/1000)=0,"0",('cross border - additional table'!Q27/1000)))</f>
        <v>5.6299999999999992E-4</v>
      </c>
      <c r="L13" s="385">
        <f>IF(ISERR('cross border - additional table'!R27/1000),"..",IF(('cross border - additional table'!R27/1000)=0,"0",('cross border - additional table'!R27/1000)))</f>
        <v>7.0599999999999992E-4</v>
      </c>
      <c r="M13" s="385">
        <f>IF(ISERR('cross border - additional table'!S27/1000),"..",IF(('cross border - additional table'!S27/1000)=0,"0",('cross border - additional table'!S27/1000)))</f>
        <v>6.8600000000000009E-4</v>
      </c>
      <c r="N13" s="385">
        <f>IF(ISERR('cross border - additional table'!T27/1000),"..",IF(('cross border - additional table'!T27/1000)=0,"0",('cross border - additional table'!T27/1000)))</f>
        <v>6.730000000000001E-4</v>
      </c>
      <c r="O13" s="386">
        <f>IF(ISERR('cross border - additional table'!U27/1000),"..",IF(('cross border - additional table'!U27/1000)=0,"0",('cross border - additional table'!U27/1000)))</f>
        <v>4.7899999999999999E-4</v>
      </c>
      <c r="P13" s="385">
        <f>IF(ISERR('cross border - additional table'!V27/1000),"..",IF(('cross border - additional table'!V27/1000)=0,"0",('cross border - additional table'!V27/1000)))</f>
        <v>7.2099999999999996E-4</v>
      </c>
      <c r="Q13" s="386">
        <f>IF(ISERR('cross border - additional table'!W27/1000),"..",IF(('cross border - additional table'!W27/1000)=0,"0",('cross border - additional table'!W27/1000)))</f>
        <v>4.1099999999999996E-4</v>
      </c>
      <c r="R13" s="386">
        <f>IF(ISERR('cross border - additional table'!X27/1000),"..",IF(('cross border - additional table'!X27/1000)=0,"0",('cross border - additional table'!X27/1000)))</f>
        <v>4.4999999999999996E-5</v>
      </c>
      <c r="S13" s="387" t="str">
        <f>IF(ISERR('cross border - additional table'!Y27/1000),"..",IF(('cross border - additional table'!Y27/1000)=0,"0",('cross border - additional table'!Y27/1000)))</f>
        <v>0</v>
      </c>
      <c r="T13" s="387" t="str">
        <f>IF(ISERR('cross border - additional table'!Z27/1000),"..",IF(('cross border - additional table'!Z27/1000)=0,"0",('cross border - additional table'!Z27/1000)))</f>
        <v>0</v>
      </c>
      <c r="U13" s="387" t="str">
        <f>IF(ISERR('cross border - additional table'!AA27/1000),"..",IF(('cross border - additional table'!AA27/1000)=0,"0",('cross border - additional table'!AA27/1000)))</f>
        <v>0</v>
      </c>
      <c r="V13" s="387" t="str">
        <f>IF(ISERR('cross border - additional table'!AB27/1000),"..",IF(('cross border - additional table'!AB27/1000)=0,"0",('cross border - additional table'!AB27/1000)))</f>
        <v>0</v>
      </c>
    </row>
    <row r="14" spans="1:24" ht="17.5">
      <c r="A14" s="122" t="s">
        <v>78</v>
      </c>
      <c r="B14" s="180">
        <f t="shared" ref="B14:L14" si="3">IF(ISERR(B12+B13),"..",IF((B12+B13)=0,"-",(B12+B13)))</f>
        <v>6.7368750000000004</v>
      </c>
      <c r="C14" s="180">
        <f t="shared" si="3"/>
        <v>7.3422119999999991</v>
      </c>
      <c r="D14" s="180">
        <f t="shared" si="3"/>
        <v>8.3310080000000006</v>
      </c>
      <c r="E14" s="180">
        <f t="shared" si="3"/>
        <v>9.1686180000000004</v>
      </c>
      <c r="F14" s="180">
        <f t="shared" si="3"/>
        <v>9.7917839999999998</v>
      </c>
      <c r="G14" s="180">
        <f t="shared" si="3"/>
        <v>10.465807</v>
      </c>
      <c r="H14" s="180">
        <f t="shared" si="3"/>
        <v>10.427436999999999</v>
      </c>
      <c r="I14" s="180">
        <f t="shared" si="3"/>
        <v>9.7709050000000008</v>
      </c>
      <c r="J14" s="180">
        <f t="shared" si="3"/>
        <v>9.3230389999999996</v>
      </c>
      <c r="K14" s="180">
        <f t="shared" si="3"/>
        <v>10.062701999999998</v>
      </c>
      <c r="L14" s="180">
        <f t="shared" si="3"/>
        <v>10.214364</v>
      </c>
      <c r="M14" s="180">
        <f t="shared" ref="M14:R14" si="4">IF(ISERR(M12+M13),"..",IF((M12+M13)=0,"-",(M12+M13)))</f>
        <v>10.859687000000001</v>
      </c>
      <c r="N14" s="180">
        <f t="shared" si="4"/>
        <v>11.247254999999999</v>
      </c>
      <c r="O14" s="180">
        <f t="shared" si="4"/>
        <v>12.191082</v>
      </c>
      <c r="P14" s="180">
        <f t="shared" si="4"/>
        <v>13.843460000000002</v>
      </c>
      <c r="Q14" s="180">
        <f t="shared" si="4"/>
        <v>15.509706000000001</v>
      </c>
      <c r="R14" s="180">
        <f t="shared" si="4"/>
        <v>16.040801999999999</v>
      </c>
      <c r="S14" s="180">
        <f t="shared" ref="S14:T14" si="5">IF(ISERR(S12+S13),"..",IF((S12+S13)=0,"-",(S12+S13)))</f>
        <v>16.024328000000001</v>
      </c>
      <c r="T14" s="180">
        <f t="shared" si="5"/>
        <v>3.4093230000000001</v>
      </c>
      <c r="U14" s="180">
        <f t="shared" ref="U14:V14" si="6">IF(ISERR(U12+U13),"..",IF((U12+U13)=0,"-",(U12+U13)))</f>
        <v>2.4359439999999997</v>
      </c>
      <c r="V14" s="180">
        <f t="shared" si="6"/>
        <v>12.857413000000001</v>
      </c>
    </row>
    <row r="15" spans="1:24" ht="27" customHeight="1">
      <c r="A15" s="123" t="s">
        <v>79</v>
      </c>
      <c r="B15" s="142"/>
      <c r="C15" s="142"/>
      <c r="D15" s="142"/>
      <c r="E15" s="142"/>
      <c r="F15" s="142"/>
      <c r="G15" s="142"/>
      <c r="H15" s="142"/>
      <c r="I15" s="142"/>
      <c r="J15" s="142"/>
      <c r="K15" s="142"/>
      <c r="L15" s="142"/>
      <c r="M15" s="142"/>
      <c r="N15" s="142"/>
      <c r="O15" s="142"/>
      <c r="P15" s="142"/>
      <c r="Q15" s="142"/>
      <c r="R15" s="142"/>
      <c r="S15" s="142"/>
      <c r="T15" s="142"/>
      <c r="U15" s="142"/>
      <c r="V15" s="142">
        <f>(V12-L12)/L12*100</f>
        <v>25.884506804516072</v>
      </c>
    </row>
    <row r="16" spans="1:24" ht="17.5">
      <c r="A16" s="122" t="s">
        <v>80</v>
      </c>
      <c r="B16" s="179">
        <f t="shared" ref="B16:T16" si="7">B7</f>
        <v>4.8540000000000001</v>
      </c>
      <c r="C16" s="179">
        <f t="shared" si="7"/>
        <v>5.0069999999999997</v>
      </c>
      <c r="D16" s="179">
        <f t="shared" si="7"/>
        <v>4.8802870000000009</v>
      </c>
      <c r="E16" s="179">
        <f t="shared" si="7"/>
        <v>5.2</v>
      </c>
      <c r="F16" s="179">
        <f t="shared" si="7"/>
        <v>5.5758989999999997</v>
      </c>
      <c r="G16" s="179">
        <f t="shared" si="7"/>
        <v>5.8076989999999995</v>
      </c>
      <c r="H16" s="179">
        <f t="shared" si="7"/>
        <v>6.1290293474599906</v>
      </c>
      <c r="I16" s="179">
        <f t="shared" si="7"/>
        <v>6.6411821897600287</v>
      </c>
      <c r="J16" s="179">
        <f t="shared" si="7"/>
        <v>7.333311773900002</v>
      </c>
      <c r="K16" s="179">
        <f t="shared" si="7"/>
        <v>7.5907840000000011</v>
      </c>
      <c r="L16" s="179">
        <f t="shared" si="7"/>
        <v>7.742928</v>
      </c>
      <c r="M16" s="179">
        <f t="shared" si="7"/>
        <v>7.9766599999999999</v>
      </c>
      <c r="N16" s="179">
        <f t="shared" si="7"/>
        <v>8.6673279999999995</v>
      </c>
      <c r="O16" s="179">
        <f t="shared" si="7"/>
        <v>8.4064300000000003</v>
      </c>
      <c r="P16" s="179">
        <f t="shared" si="7"/>
        <v>9.0489959999999989</v>
      </c>
      <c r="Q16" s="179">
        <f t="shared" si="7"/>
        <v>9.6183180000000004</v>
      </c>
      <c r="R16" s="179">
        <f t="shared" si="7"/>
        <v>9.9216039999999985</v>
      </c>
      <c r="S16" s="179">
        <f t="shared" si="7"/>
        <v>9.8100140000000007</v>
      </c>
      <c r="T16" s="179">
        <f t="shared" si="7"/>
        <v>1.3559620000000001</v>
      </c>
      <c r="U16" s="179">
        <f t="shared" ref="U16:V16" si="8">U7</f>
        <v>7.4218960000000003</v>
      </c>
      <c r="V16" s="179" t="str">
        <f t="shared" si="8"/>
        <v>[Unavailable]</v>
      </c>
    </row>
    <row r="17" spans="1:22" ht="17.5">
      <c r="A17" s="122" t="s">
        <v>81</v>
      </c>
      <c r="B17" s="179">
        <f t="shared" ref="B17:F18" si="9">B8+B12</f>
        <v>18.137999999999998</v>
      </c>
      <c r="C17" s="179">
        <f t="shared" si="9"/>
        <v>19.519288</v>
      </c>
      <c r="D17" s="179">
        <f t="shared" si="9"/>
        <v>21.000360999999998</v>
      </c>
      <c r="E17" s="179">
        <f t="shared" si="9"/>
        <v>22.135424</v>
      </c>
      <c r="F17" s="179">
        <f t="shared" si="9"/>
        <v>22.632478999999996</v>
      </c>
      <c r="G17" s="180">
        <f t="shared" ref="G17:T17" si="10">IF(ISERR(G8+G12),"..",IF((G8+G12)=0,"-",(G8+G12)))</f>
        <v>23.228079999999999</v>
      </c>
      <c r="H17" s="180">
        <f t="shared" si="10"/>
        <v>22.420062999999999</v>
      </c>
      <c r="I17" s="180">
        <f t="shared" si="10"/>
        <v>20.629640999999999</v>
      </c>
      <c r="J17" s="180">
        <f t="shared" si="10"/>
        <v>19.098846999999999</v>
      </c>
      <c r="K17" s="180">
        <f t="shared" si="10"/>
        <v>20.183019999999999</v>
      </c>
      <c r="L17" s="180">
        <f t="shared" si="10"/>
        <v>20.264853000000002</v>
      </c>
      <c r="M17" s="180">
        <f t="shared" si="10"/>
        <v>21.163104000000001</v>
      </c>
      <c r="N17" s="180">
        <f t="shared" si="10"/>
        <v>21.812442999999998</v>
      </c>
      <c r="O17" s="180">
        <f t="shared" si="10"/>
        <v>23.337209999999999</v>
      </c>
      <c r="P17" s="180">
        <f t="shared" si="10"/>
        <v>25.092000000000002</v>
      </c>
      <c r="Q17" s="180">
        <f t="shared" si="10"/>
        <v>26.902047000000003</v>
      </c>
      <c r="R17" s="180">
        <f t="shared" si="10"/>
        <v>27.510641999999997</v>
      </c>
      <c r="S17" s="180">
        <f t="shared" si="10"/>
        <v>27.030940999999999</v>
      </c>
      <c r="T17" s="180">
        <f t="shared" si="10"/>
        <v>6.2357820000000004</v>
      </c>
      <c r="U17" s="180">
        <f t="shared" ref="U17:V17" si="11">IF(ISERR(U8+U12),"..",IF((U8+U12)=0,"-",(U8+U12)))</f>
        <v>6.0284610000000001</v>
      </c>
      <c r="V17" s="180">
        <f t="shared" si="11"/>
        <v>20.122708000000003</v>
      </c>
    </row>
    <row r="18" spans="1:22" ht="17.5">
      <c r="A18" s="122" t="s">
        <v>82</v>
      </c>
      <c r="B18" s="179">
        <f t="shared" si="9"/>
        <v>2.3958749999999998</v>
      </c>
      <c r="C18" s="179">
        <f t="shared" si="9"/>
        <v>2.6375870000000003</v>
      </c>
      <c r="D18" s="179">
        <f t="shared" si="9"/>
        <v>2.544</v>
      </c>
      <c r="E18" s="179">
        <f t="shared" si="9"/>
        <v>2.245323</v>
      </c>
      <c r="F18" s="179">
        <f t="shared" si="9"/>
        <v>2.1360000000000001</v>
      </c>
      <c r="G18" s="180">
        <f t="shared" ref="G18:T18" si="12">IF(ISERR(G9+G13),"..",IF((G9+G13)=0,"-",(G9+G13)))</f>
        <v>2.2050000000000001</v>
      </c>
      <c r="H18" s="180">
        <f t="shared" si="12"/>
        <v>2.0129999999999999</v>
      </c>
      <c r="I18" s="180">
        <f t="shared" si="12"/>
        <v>1.9469999999999998</v>
      </c>
      <c r="J18" s="180">
        <f t="shared" si="12"/>
        <v>1.974016</v>
      </c>
      <c r="K18" s="180">
        <f t="shared" si="12"/>
        <v>1.8583080000000001</v>
      </c>
      <c r="L18" s="180">
        <f t="shared" si="12"/>
        <v>1.8101210000000001</v>
      </c>
      <c r="M18" s="180">
        <f t="shared" si="12"/>
        <v>1.8316859999999999</v>
      </c>
      <c r="N18" s="180">
        <f t="shared" si="12"/>
        <v>1.7948329999999999</v>
      </c>
      <c r="O18" s="180">
        <f t="shared" si="12"/>
        <v>1.7298149999999999</v>
      </c>
      <c r="P18" s="180">
        <f t="shared" si="12"/>
        <v>1.7534429999999999</v>
      </c>
      <c r="Q18" s="180">
        <f t="shared" si="12"/>
        <v>1.7534709999999998</v>
      </c>
      <c r="R18" s="180">
        <f t="shared" si="12"/>
        <v>1.7500450000000001</v>
      </c>
      <c r="S18" s="180">
        <f t="shared" si="12"/>
        <v>1.7709999999999999</v>
      </c>
      <c r="T18" s="180">
        <f t="shared" si="12"/>
        <v>0.85</v>
      </c>
      <c r="U18" s="180">
        <f t="shared" ref="U18:V18" si="13">IF(ISERR(U9+U13),"..",IF((U9+U13)=0,"-",(U9+U13)))</f>
        <v>1.391</v>
      </c>
      <c r="V18" s="180">
        <f t="shared" si="13"/>
        <v>1.6708120000000002</v>
      </c>
    </row>
    <row r="19" spans="1:22" ht="17.5">
      <c r="A19" s="122" t="s">
        <v>78</v>
      </c>
      <c r="B19" s="180">
        <f t="shared" ref="B19:L19" si="14">IF(ISERR(B16+B17+B18),"..",IF((B16+B17+B18)=0,"-",(B16+B17+B18)))</f>
        <v>25.387874999999998</v>
      </c>
      <c r="C19" s="180">
        <f t="shared" si="14"/>
        <v>27.163875000000001</v>
      </c>
      <c r="D19" s="180">
        <f t="shared" si="14"/>
        <v>28.424648000000001</v>
      </c>
      <c r="E19" s="180">
        <f t="shared" si="14"/>
        <v>29.580746999999999</v>
      </c>
      <c r="F19" s="180">
        <f t="shared" si="14"/>
        <v>30.344377999999995</v>
      </c>
      <c r="G19" s="180">
        <f t="shared" si="14"/>
        <v>31.240778999999996</v>
      </c>
      <c r="H19" s="180">
        <f t="shared" si="14"/>
        <v>30.562092347459988</v>
      </c>
      <c r="I19" s="180">
        <f t="shared" si="14"/>
        <v>29.217823189760029</v>
      </c>
      <c r="J19" s="180">
        <f t="shared" si="14"/>
        <v>28.406174773899998</v>
      </c>
      <c r="K19" s="180">
        <f>IF(ISERR(K16+K17+K18),"..",IF((K16+K17+K18)=0,"-",(K16+K17+K18)))</f>
        <v>29.632111999999999</v>
      </c>
      <c r="L19" s="180">
        <f t="shared" si="14"/>
        <v>29.817902</v>
      </c>
      <c r="M19" s="180">
        <f t="shared" ref="M19:R19" si="15">IF(ISERR(M16+M17+M18),"..",IF((M16+M17+M18)=0,"-",(M16+M17+M18)))</f>
        <v>30.971450000000001</v>
      </c>
      <c r="N19" s="180">
        <f t="shared" si="15"/>
        <v>32.274603999999997</v>
      </c>
      <c r="O19" s="180">
        <f t="shared" si="15"/>
        <v>33.473455000000001</v>
      </c>
      <c r="P19" s="180">
        <f t="shared" si="15"/>
        <v>35.894438999999998</v>
      </c>
      <c r="Q19" s="180">
        <f t="shared" si="15"/>
        <v>38.273836000000003</v>
      </c>
      <c r="R19" s="180">
        <f t="shared" si="15"/>
        <v>39.182290999999992</v>
      </c>
      <c r="S19" s="180">
        <f t="shared" ref="S19" si="16">IF(ISERR(S16+S17+S18),"..",IF((S16+S17+S18)=0,"-",(S16+S17+S18)))</f>
        <v>38.611955000000002</v>
      </c>
      <c r="T19" s="180">
        <f>IF(ISERR(T16+T17+T18),"[Unavailable]",IF((T16+T17+T18)=0,"-",(T16+T17+T18)))</f>
        <v>8.4417439999999999</v>
      </c>
      <c r="U19" s="180">
        <f>IF(ISERR(U16+U17+U18),"[Unavailable]",IF((U16+U17+U18)=0,"-",(U16+U17+U18)))</f>
        <v>14.841357</v>
      </c>
      <c r="V19" s="180" t="str">
        <f>IF(ISERR(V16+V17+V18),"[Unavailable]",IF((V16+V17+V18)=0,"-",(V16+V17+V18)))</f>
        <v>[Unavailable]</v>
      </c>
    </row>
    <row r="20" spans="1:22" ht="27" customHeight="1">
      <c r="A20" s="18" t="s">
        <v>25</v>
      </c>
      <c r="B20" s="17"/>
      <c r="C20" s="19"/>
      <c r="D20" s="19"/>
      <c r="E20" s="17"/>
      <c r="F20" s="19"/>
      <c r="G20" s="19"/>
      <c r="H20" s="19"/>
      <c r="I20" s="19"/>
      <c r="J20" s="19"/>
      <c r="K20" s="19"/>
      <c r="L20" s="19"/>
    </row>
    <row r="21" spans="1:22" ht="24.75" customHeight="1">
      <c r="A21" s="21" t="s">
        <v>84</v>
      </c>
      <c r="B21" s="17"/>
      <c r="C21" s="17"/>
      <c r="D21" s="17"/>
      <c r="E21" s="17"/>
      <c r="F21" s="17"/>
      <c r="G21" s="17"/>
      <c r="H21" s="17"/>
      <c r="I21" s="17"/>
      <c r="J21" s="17"/>
      <c r="K21" s="17"/>
      <c r="L21" s="17"/>
      <c r="M21" s="17"/>
      <c r="N21" s="17"/>
      <c r="O21" s="17"/>
      <c r="P21" s="17"/>
      <c r="Q21" s="17"/>
      <c r="R21" s="17"/>
      <c r="S21" s="17"/>
      <c r="T21" s="17"/>
      <c r="U21" s="17"/>
      <c r="V21" s="17"/>
    </row>
    <row r="22" spans="1:22" ht="17.5">
      <c r="A22" s="20" t="s">
        <v>461</v>
      </c>
      <c r="B22" s="136" t="s">
        <v>366</v>
      </c>
      <c r="C22" s="137" t="s">
        <v>366</v>
      </c>
      <c r="D22" s="136" t="s">
        <v>366</v>
      </c>
      <c r="E22" s="136" t="s">
        <v>366</v>
      </c>
      <c r="F22" s="136" t="s">
        <v>366</v>
      </c>
      <c r="G22" s="136" t="str">
        <f>'cross border - additional table'!M35</f>
        <v>[Unavailable]</v>
      </c>
      <c r="H22" s="136" t="str">
        <f>'cross border - additional table'!N35</f>
        <v>[Unavailable]</v>
      </c>
      <c r="I22" s="136" t="str">
        <f>'cross border - additional table'!O35</f>
        <v>[Unavailable]</v>
      </c>
      <c r="J22" s="136" t="str">
        <f>'cross border - additional table'!P35</f>
        <v>[Unavailable]</v>
      </c>
      <c r="K22" s="136" t="str">
        <f>'cross border - additional table'!Q35</f>
        <v>[Unavailable]</v>
      </c>
      <c r="L22" s="136" t="str">
        <f>'cross border - additional table'!R35</f>
        <v>[Unavailable]</v>
      </c>
      <c r="M22" s="136" t="str">
        <f>'cross border - additional table'!S35</f>
        <v>[Unavailable]</v>
      </c>
      <c r="N22" s="136" t="str">
        <f>'cross border - additional table'!T35</f>
        <v>[Unavailable]</v>
      </c>
      <c r="O22" s="136" t="str">
        <f>'cross border - additional table'!U35</f>
        <v>[Unavailable]</v>
      </c>
      <c r="P22" s="136" t="str">
        <f>'cross border - additional table'!V35</f>
        <v>[Unavailable]</v>
      </c>
      <c r="Q22" s="136" t="str">
        <f>'cross border - additional table'!W35</f>
        <v>[Unavailable]</v>
      </c>
      <c r="R22" s="136" t="str">
        <f>'cross border - additional table'!X35</f>
        <v>[Unavailable]</v>
      </c>
      <c r="S22" s="136" t="str">
        <f>'cross border - additional table'!Y35</f>
        <v>[Unavailable]</v>
      </c>
      <c r="T22" s="136" t="str">
        <f>'cross border - additional table'!Z35</f>
        <v>[Unavailable]</v>
      </c>
      <c r="U22" s="136" t="str">
        <f>'cross border - additional table'!AA35</f>
        <v>[Unavailable]</v>
      </c>
      <c r="V22" s="136">
        <f>'cross border - additional table'!AB35</f>
        <v>15</v>
      </c>
    </row>
    <row r="23" spans="1:22" ht="17.5">
      <c r="A23" s="20" t="s">
        <v>80</v>
      </c>
      <c r="B23" s="136">
        <f>'cross border - additional table'!H50</f>
        <v>4.362222</v>
      </c>
      <c r="C23" s="136">
        <f>'cross border - additional table'!I50</f>
        <v>4.133661</v>
      </c>
      <c r="D23" s="136">
        <f>'cross border - additional table'!J50</f>
        <v>6.38</v>
      </c>
      <c r="E23" s="136">
        <f>'cross border - additional table'!K50</f>
        <v>8.9700000000000006</v>
      </c>
      <c r="F23" s="136">
        <f>'cross border - additional table'!L50</f>
        <v>7.13</v>
      </c>
      <c r="G23" s="136">
        <f>'cross border - additional table'!M50</f>
        <v>4.55</v>
      </c>
      <c r="H23" s="136">
        <f>'cross border - additional table'!N50</f>
        <v>3.84</v>
      </c>
      <c r="I23" s="136">
        <f>'cross border - additional table'!O50</f>
        <v>3.25</v>
      </c>
      <c r="J23" s="136">
        <f>'cross border - additional table'!P50</f>
        <v>3.11</v>
      </c>
      <c r="K23" s="136">
        <f>'cross border - additional table'!Q50</f>
        <v>4.47</v>
      </c>
      <c r="L23" s="136">
        <f>'cross border - additional table'!R50</f>
        <v>2.9</v>
      </c>
      <c r="M23" s="136" t="str">
        <f>'cross border - additional table'!S50</f>
        <v>[Unavailable]</v>
      </c>
      <c r="N23" s="136" t="str">
        <f>'cross border - additional table'!T50</f>
        <v>[Unavailable]</v>
      </c>
      <c r="O23" s="136" t="str">
        <f>'cross border - additional table'!U50</f>
        <v>[Unavailable]</v>
      </c>
      <c r="P23" s="136" t="str">
        <f>'cross border - additional table'!V50</f>
        <v>[Unavailable]</v>
      </c>
      <c r="Q23" s="136" t="str">
        <f>'cross border - additional table'!W50</f>
        <v>[Unavailable]</v>
      </c>
      <c r="R23" s="136" t="str">
        <f>'cross border - additional table'!X50</f>
        <v>[Unavailable]</v>
      </c>
      <c r="S23" s="136" t="str">
        <f>'cross border - additional table'!Y50</f>
        <v>[Unavailable]</v>
      </c>
      <c r="T23" s="136" t="str">
        <f>'cross border - additional table'!Z50</f>
        <v>[Unavailable]</v>
      </c>
      <c r="U23" s="136" t="str">
        <f>'cross border - additional table'!AA50</f>
        <v>[Unavailable]</v>
      </c>
      <c r="V23" s="136" t="str">
        <f>'cross border - additional table'!AB50</f>
        <v>[Unavailable]</v>
      </c>
    </row>
    <row r="24" spans="1:22" ht="17.5">
      <c r="A24" s="20" t="s">
        <v>85</v>
      </c>
      <c r="B24" s="136">
        <f>'cross border - additional table'!H72</f>
        <v>17.549999999999997</v>
      </c>
      <c r="C24" s="136">
        <f>'cross border - additional table'!I72</f>
        <v>17.55</v>
      </c>
      <c r="D24" s="136">
        <f>'cross border - additional table'!J72</f>
        <v>18.690000000000001</v>
      </c>
      <c r="E24" s="136">
        <f>'cross border - additional table'!K72</f>
        <v>22.49</v>
      </c>
      <c r="F24" s="136">
        <f>'cross border - additional table'!L72</f>
        <v>17.93</v>
      </c>
      <c r="G24" s="136">
        <f>'cross border - additional table'!M72</f>
        <v>19.66</v>
      </c>
      <c r="H24" s="136">
        <f>'cross border - additional table'!N72</f>
        <v>21</v>
      </c>
      <c r="I24" s="136">
        <f>'cross border - additional table'!O72</f>
        <v>17.559999999999999</v>
      </c>
      <c r="J24" s="136">
        <f>'cross border - additional table'!P72</f>
        <v>16.59</v>
      </c>
      <c r="K24" s="136">
        <f>'cross border - additional table'!Q72</f>
        <v>16.64</v>
      </c>
      <c r="L24" s="136">
        <f>'cross border - additional table'!R72</f>
        <v>8.7614000000000001</v>
      </c>
      <c r="M24" s="136">
        <f>'cross border - additional table'!S72</f>
        <v>10.700000000000003</v>
      </c>
      <c r="N24" s="136">
        <f>'cross border - additional table'!T72</f>
        <v>10.700000000000001</v>
      </c>
      <c r="O24" s="284" t="s">
        <v>366</v>
      </c>
      <c r="P24" s="284" t="s">
        <v>366</v>
      </c>
      <c r="Q24" s="284" t="s">
        <v>366</v>
      </c>
      <c r="R24" s="284" t="s">
        <v>366</v>
      </c>
      <c r="S24" s="284" t="s">
        <v>366</v>
      </c>
      <c r="T24" s="284" t="s">
        <v>366</v>
      </c>
      <c r="U24" s="284" t="s">
        <v>366</v>
      </c>
      <c r="V24" s="284" t="s">
        <v>366</v>
      </c>
    </row>
    <row r="25" spans="1:22" ht="17.5">
      <c r="A25" s="24" t="s">
        <v>78</v>
      </c>
      <c r="B25" s="140" t="str">
        <f t="shared" ref="B25:L25" si="17">IF(ISERR(B22+B23+B24),"[Unavailable]",IF((B22+B23+B24)=0,"-",(B22+B23+B24)))</f>
        <v>[Unavailable]</v>
      </c>
      <c r="C25" s="140" t="str">
        <f t="shared" si="17"/>
        <v>[Unavailable]</v>
      </c>
      <c r="D25" s="140" t="str">
        <f t="shared" si="17"/>
        <v>[Unavailable]</v>
      </c>
      <c r="E25" s="140" t="str">
        <f t="shared" si="17"/>
        <v>[Unavailable]</v>
      </c>
      <c r="F25" s="140" t="str">
        <f t="shared" si="17"/>
        <v>[Unavailable]</v>
      </c>
      <c r="G25" s="140" t="str">
        <f t="shared" si="17"/>
        <v>[Unavailable]</v>
      </c>
      <c r="H25" s="140" t="str">
        <f t="shared" si="17"/>
        <v>[Unavailable]</v>
      </c>
      <c r="I25" s="140" t="str">
        <f t="shared" si="17"/>
        <v>[Unavailable]</v>
      </c>
      <c r="J25" s="140" t="str">
        <f t="shared" si="17"/>
        <v>[Unavailable]</v>
      </c>
      <c r="K25" s="140" t="str">
        <f t="shared" si="17"/>
        <v>[Unavailable]</v>
      </c>
      <c r="L25" s="140" t="str">
        <f t="shared" si="17"/>
        <v>[Unavailable]</v>
      </c>
      <c r="M25" s="140" t="str">
        <f>IF(ISERR(M22+M23+M24),"[Unavailable]",IF((M22+M23+M24)=0,"-",(M22+M23+M24)))</f>
        <v>[Unavailable]</v>
      </c>
      <c r="N25" s="140" t="str">
        <f t="shared" ref="N25:T25" si="18">IF(ISERR(N22+N23+N24),"[Unavailable]",IF((N22+N23+N24)=0,"-",(N22+N23+N24)))</f>
        <v>[Unavailable]</v>
      </c>
      <c r="O25" s="140" t="str">
        <f t="shared" si="18"/>
        <v>[Unavailable]</v>
      </c>
      <c r="P25" s="140" t="str">
        <f t="shared" si="18"/>
        <v>[Unavailable]</v>
      </c>
      <c r="Q25" s="140" t="str">
        <f t="shared" si="18"/>
        <v>[Unavailable]</v>
      </c>
      <c r="R25" s="140" t="str">
        <f t="shared" si="18"/>
        <v>[Unavailable]</v>
      </c>
      <c r="S25" s="140" t="str">
        <f t="shared" si="18"/>
        <v>[Unavailable]</v>
      </c>
      <c r="T25" s="140" t="str">
        <f t="shared" si="18"/>
        <v>[Unavailable]</v>
      </c>
      <c r="U25" s="140" t="str">
        <f t="shared" ref="U25:V25" si="19">IF(ISERR(U22+U23+U24),"[Unavailable]",IF((U22+U23+U24)=0,"-",(U22+U23+U24)))</f>
        <v>[Unavailable]</v>
      </c>
      <c r="V25" s="140" t="str">
        <f t="shared" si="19"/>
        <v>[Unavailable]</v>
      </c>
    </row>
    <row r="26" spans="1:22" ht="24.75" customHeight="1">
      <c r="A26" s="22" t="s">
        <v>86</v>
      </c>
      <c r="B26" s="17"/>
      <c r="C26" s="17"/>
      <c r="D26" s="17"/>
      <c r="E26" s="17"/>
      <c r="F26" s="17"/>
      <c r="G26" s="17"/>
      <c r="H26" s="17"/>
      <c r="I26" s="17"/>
      <c r="J26" s="17"/>
      <c r="K26" s="17"/>
      <c r="L26" s="17"/>
      <c r="M26" s="17"/>
      <c r="N26" s="17"/>
      <c r="O26" s="17"/>
      <c r="P26" s="17"/>
      <c r="Q26" s="17"/>
      <c r="R26" s="17"/>
      <c r="S26" s="17"/>
      <c r="T26" s="17"/>
      <c r="U26" s="17"/>
      <c r="V26" s="17"/>
    </row>
    <row r="27" spans="1:22" ht="17.5">
      <c r="A27" s="20" t="s">
        <v>461</v>
      </c>
      <c r="B27" s="136" t="s">
        <v>366</v>
      </c>
      <c r="C27" s="137" t="s">
        <v>366</v>
      </c>
      <c r="D27" s="136" t="s">
        <v>366</v>
      </c>
      <c r="E27" s="136" t="s">
        <v>366</v>
      </c>
      <c r="F27" s="136" t="s">
        <v>366</v>
      </c>
      <c r="G27" s="136" t="str">
        <f>'cross border - additional table'!M40</f>
        <v>[Unavailable]</v>
      </c>
      <c r="H27" s="136" t="str">
        <f>'cross border - additional table'!N40</f>
        <v>[Unavailable]</v>
      </c>
      <c r="I27" s="136" t="str">
        <f>'cross border - additional table'!O40</f>
        <v>[Unavailable]</v>
      </c>
      <c r="J27" s="136" t="str">
        <f>'cross border - additional table'!P40</f>
        <v>[Unavailable]</v>
      </c>
      <c r="K27" s="136" t="str">
        <f>'cross border - additional table'!Q40</f>
        <v>[Unavailable]</v>
      </c>
      <c r="L27" s="136" t="str">
        <f>'cross border - additional table'!R40</f>
        <v>[Unavailable]</v>
      </c>
      <c r="M27" s="136" t="str">
        <f>'cross border - additional table'!S40</f>
        <v>[Unavailable]</v>
      </c>
      <c r="N27" s="136" t="str">
        <f>'cross border - additional table'!T40</f>
        <v>[Unavailable]</v>
      </c>
      <c r="O27" s="136" t="str">
        <f>'cross border - additional table'!U40</f>
        <v>[Unavailable]</v>
      </c>
      <c r="P27" s="136" t="str">
        <f>'cross border - additional table'!V40</f>
        <v>[Unavailable]</v>
      </c>
      <c r="Q27" s="136" t="str">
        <f>'cross border - additional table'!W40</f>
        <v>[Unavailable]</v>
      </c>
      <c r="R27" s="136" t="str">
        <f>'cross border - additional table'!X40</f>
        <v>[Unavailable]</v>
      </c>
      <c r="S27" s="136" t="str">
        <f>'cross border - additional table'!Y40</f>
        <v>[Unavailable]</v>
      </c>
      <c r="T27" s="136" t="str">
        <f>'cross border - additional table'!Z40</f>
        <v>[Unavailable]</v>
      </c>
      <c r="U27" s="136" t="str">
        <f>'cross border - additional table'!AA40</f>
        <v>[Unavailable]</v>
      </c>
      <c r="V27" s="136">
        <f>'cross border - additional table'!AB40</f>
        <v>18.3</v>
      </c>
    </row>
    <row r="28" spans="1:22" ht="17.5">
      <c r="A28" s="20" t="s">
        <v>80</v>
      </c>
      <c r="B28" s="136">
        <f>'cross border - additional table'!H55</f>
        <v>1.08</v>
      </c>
      <c r="C28" s="136">
        <f>'cross border - additional table'!I55</f>
        <v>1.0401050000000001</v>
      </c>
      <c r="D28" s="136">
        <f>'cross border - additional table'!J55</f>
        <v>0.91</v>
      </c>
      <c r="E28" s="136">
        <f>'cross border - additional table'!K55</f>
        <v>2.08</v>
      </c>
      <c r="F28" s="136">
        <f>'cross border - additional table'!L55</f>
        <v>2.06</v>
      </c>
      <c r="G28" s="136">
        <f>'cross border - additional table'!M55</f>
        <v>2.0099999999999998</v>
      </c>
      <c r="H28" s="136">
        <f>'cross border - additional table'!N55</f>
        <v>2.0099999999999998</v>
      </c>
      <c r="I28" s="136">
        <f>'cross border - additional table'!O55</f>
        <v>1.27</v>
      </c>
      <c r="J28" s="136">
        <f>'cross border - additional table'!P55</f>
        <v>1.62</v>
      </c>
      <c r="K28" s="136">
        <f>'cross border - additional table'!Q55</f>
        <v>3.33</v>
      </c>
      <c r="L28" s="136">
        <f>'cross border - additional table'!R55</f>
        <v>1.65</v>
      </c>
      <c r="M28" s="136" t="str">
        <f>'cross border - additional table'!S55</f>
        <v>[Unavailable]</v>
      </c>
      <c r="N28" s="136" t="str">
        <f>'cross border - additional table'!T55</f>
        <v>[Unavailable]</v>
      </c>
      <c r="O28" s="136" t="str">
        <f>'cross border - additional table'!U55</f>
        <v>[Unavailable]</v>
      </c>
      <c r="P28" s="136" t="str">
        <f>'cross border - additional table'!V55</f>
        <v>[Unavailable]</v>
      </c>
      <c r="Q28" s="136" t="str">
        <f>'cross border - additional table'!W55</f>
        <v>[Unavailable]</v>
      </c>
      <c r="R28" s="136" t="str">
        <f>'cross border - additional table'!X55</f>
        <v>[Unavailable]</v>
      </c>
      <c r="S28" s="136" t="str">
        <f>'cross border - additional table'!Y55</f>
        <v>[Unavailable]</v>
      </c>
      <c r="T28" s="136" t="str">
        <f>'cross border - additional table'!Z55</f>
        <v>[Unavailable]</v>
      </c>
      <c r="U28" s="136" t="str">
        <f>'cross border - additional table'!AA55</f>
        <v>[Unavailable]</v>
      </c>
      <c r="V28" s="136" t="str">
        <f>'cross border - additional table'!AB55</f>
        <v>[Unavailable]</v>
      </c>
    </row>
    <row r="29" spans="1:22" ht="17.5">
      <c r="A29" s="20" t="s">
        <v>85</v>
      </c>
      <c r="B29" s="136">
        <f>'cross border - additional table'!H82</f>
        <v>5.05</v>
      </c>
      <c r="C29" s="136">
        <f>'cross border - additional table'!I82</f>
        <v>4.6199999999999992</v>
      </c>
      <c r="D29" s="136">
        <f>'cross border - additional table'!J82</f>
        <v>5.35</v>
      </c>
      <c r="E29" s="136">
        <f>'cross border - additional table'!K82</f>
        <v>5.86</v>
      </c>
      <c r="F29" s="136">
        <f>'cross border - additional table'!L82</f>
        <v>5.629999999999999</v>
      </c>
      <c r="G29" s="136">
        <f>'cross border - additional table'!M82</f>
        <v>5.5000000000000018</v>
      </c>
      <c r="H29" s="136">
        <f>'cross border - additional table'!N82</f>
        <v>5.0599999999999996</v>
      </c>
      <c r="I29" s="136">
        <f>'cross border - additional table'!O82</f>
        <v>4.870000000000001</v>
      </c>
      <c r="J29" s="136">
        <f>'cross border - additional table'!P82</f>
        <v>5.4999999999999991</v>
      </c>
      <c r="K29" s="136">
        <f>'cross border - additional table'!Q82</f>
        <v>4.9400000000000004</v>
      </c>
      <c r="L29" s="136">
        <f>'cross border - additional table'!R82</f>
        <v>2.0649000000000002</v>
      </c>
      <c r="M29" s="136">
        <f>'cross border - additional table'!S82</f>
        <v>4.8000000000000007</v>
      </c>
      <c r="N29" s="136">
        <f>'cross border - additional table'!T82</f>
        <v>5.3000000000000007</v>
      </c>
      <c r="O29" s="284" t="str">
        <f>'cross border - additional table'!U82</f>
        <v>[Unavailable]</v>
      </c>
      <c r="P29" s="284" t="str">
        <f>'cross border - additional table'!V82</f>
        <v>[Unavailable]</v>
      </c>
      <c r="Q29" s="284" t="str">
        <f>'cross border - additional table'!W82</f>
        <v>[Unavailable]</v>
      </c>
      <c r="R29" s="284" t="str">
        <f>'cross border - additional table'!X82</f>
        <v>[Unavailable]</v>
      </c>
      <c r="S29" s="284" t="str">
        <f>'cross border - additional table'!Y82</f>
        <v>[Unavailable]</v>
      </c>
      <c r="T29" s="284" t="str">
        <f>'cross border - additional table'!Z82</f>
        <v>[Unavailable]</v>
      </c>
      <c r="U29" s="284" t="str">
        <f>'cross border - additional table'!AA82</f>
        <v>[Unavailable]</v>
      </c>
      <c r="V29" s="284" t="str">
        <f>'cross border - additional table'!AB82</f>
        <v>[Unavailable]</v>
      </c>
    </row>
    <row r="30" spans="1:22" ht="17.5">
      <c r="A30" s="24" t="s">
        <v>78</v>
      </c>
      <c r="B30" s="140" t="str">
        <f t="shared" ref="B30:T30" si="20">IF(ISERR(B27+B28+B29),"[Unavailable]",IF((B27+B28+B29)=0,"-",(B27+B28+B29)))</f>
        <v>[Unavailable]</v>
      </c>
      <c r="C30" s="140" t="str">
        <f t="shared" si="20"/>
        <v>[Unavailable]</v>
      </c>
      <c r="D30" s="140" t="str">
        <f t="shared" si="20"/>
        <v>[Unavailable]</v>
      </c>
      <c r="E30" s="140" t="str">
        <f t="shared" si="20"/>
        <v>[Unavailable]</v>
      </c>
      <c r="F30" s="140" t="str">
        <f t="shared" si="20"/>
        <v>[Unavailable]</v>
      </c>
      <c r="G30" s="140" t="str">
        <f t="shared" si="20"/>
        <v>[Unavailable]</v>
      </c>
      <c r="H30" s="140" t="str">
        <f t="shared" si="20"/>
        <v>[Unavailable]</v>
      </c>
      <c r="I30" s="140" t="str">
        <f t="shared" si="20"/>
        <v>[Unavailable]</v>
      </c>
      <c r="J30" s="140" t="str">
        <f t="shared" si="20"/>
        <v>[Unavailable]</v>
      </c>
      <c r="K30" s="140" t="str">
        <f t="shared" si="20"/>
        <v>[Unavailable]</v>
      </c>
      <c r="L30" s="140" t="str">
        <f t="shared" si="20"/>
        <v>[Unavailable]</v>
      </c>
      <c r="M30" s="140" t="str">
        <f t="shared" si="20"/>
        <v>[Unavailable]</v>
      </c>
      <c r="N30" s="140" t="str">
        <f t="shared" si="20"/>
        <v>[Unavailable]</v>
      </c>
      <c r="O30" s="140" t="str">
        <f t="shared" si="20"/>
        <v>[Unavailable]</v>
      </c>
      <c r="P30" s="140" t="str">
        <f t="shared" si="20"/>
        <v>[Unavailable]</v>
      </c>
      <c r="Q30" s="140" t="str">
        <f t="shared" si="20"/>
        <v>[Unavailable]</v>
      </c>
      <c r="R30" s="140" t="str">
        <f t="shared" si="20"/>
        <v>[Unavailable]</v>
      </c>
      <c r="S30" s="140" t="str">
        <f t="shared" si="20"/>
        <v>[Unavailable]</v>
      </c>
      <c r="T30" s="140" t="str">
        <f t="shared" si="20"/>
        <v>[Unavailable]</v>
      </c>
      <c r="U30" s="140" t="str">
        <f>IF(ISERR(U27+U28+U29),"[Unavailable]",IF((U27+U28+U29)=0,"-",(U27+U28+U29)))</f>
        <v>[Unavailable]</v>
      </c>
      <c r="V30" s="140" t="str">
        <f>IF(ISERR(V27+V28+V29),"[Unavailable]",IF((V27+V28+V29)=0,"-",(V27+V28+V29)))</f>
        <v>[Unavailable]</v>
      </c>
    </row>
    <row r="31" spans="1:22" ht="24" customHeight="1">
      <c r="A31" s="22" t="s">
        <v>341</v>
      </c>
      <c r="B31" s="17"/>
      <c r="C31" s="17"/>
      <c r="D31" s="17"/>
      <c r="E31" s="17"/>
      <c r="F31" s="17"/>
      <c r="G31" s="17"/>
      <c r="H31" s="17"/>
      <c r="I31" s="17"/>
      <c r="J31" s="17"/>
      <c r="K31" s="17"/>
      <c r="L31" s="17"/>
      <c r="M31" s="17"/>
      <c r="N31" s="17"/>
      <c r="O31" s="17"/>
      <c r="P31" s="17"/>
      <c r="Q31" s="17"/>
      <c r="R31" s="17"/>
      <c r="S31" s="17"/>
      <c r="T31" s="17"/>
      <c r="U31" s="17"/>
      <c r="V31" s="17"/>
    </row>
    <row r="32" spans="1:22" ht="17.5">
      <c r="A32" s="20" t="s">
        <v>461</v>
      </c>
      <c r="B32" s="136" t="s">
        <v>366</v>
      </c>
      <c r="C32" s="137" t="s">
        <v>366</v>
      </c>
      <c r="D32" s="136" t="s">
        <v>366</v>
      </c>
      <c r="E32" s="136" t="s">
        <v>366</v>
      </c>
      <c r="F32" s="136" t="s">
        <v>366</v>
      </c>
      <c r="G32" s="136" t="str">
        <f>IF(ISERR(G22+G27),"[Unavailable]",IF((G22+G27)=0,"-",(G22+G27)))</f>
        <v>[Unavailable]</v>
      </c>
      <c r="H32" s="136" t="str">
        <f t="shared" ref="H32:T32" si="21">IF(ISERR(H22+H27),"[Unavailable]",IF((H22+H27)=0,"-",(H22+H27)))</f>
        <v>[Unavailable]</v>
      </c>
      <c r="I32" s="136" t="str">
        <f t="shared" si="21"/>
        <v>[Unavailable]</v>
      </c>
      <c r="J32" s="136" t="str">
        <f t="shared" si="21"/>
        <v>[Unavailable]</v>
      </c>
      <c r="K32" s="136" t="str">
        <f t="shared" si="21"/>
        <v>[Unavailable]</v>
      </c>
      <c r="L32" s="136" t="str">
        <f t="shared" si="21"/>
        <v>[Unavailable]</v>
      </c>
      <c r="M32" s="136" t="str">
        <f t="shared" si="21"/>
        <v>[Unavailable]</v>
      </c>
      <c r="N32" s="136" t="str">
        <f t="shared" si="21"/>
        <v>[Unavailable]</v>
      </c>
      <c r="O32" s="136" t="str">
        <f t="shared" si="21"/>
        <v>[Unavailable]</v>
      </c>
      <c r="P32" s="136" t="str">
        <f t="shared" si="21"/>
        <v>[Unavailable]</v>
      </c>
      <c r="Q32" s="136" t="str">
        <f t="shared" si="21"/>
        <v>[Unavailable]</v>
      </c>
      <c r="R32" s="136" t="str">
        <f t="shared" si="21"/>
        <v>[Unavailable]</v>
      </c>
      <c r="S32" s="136" t="str">
        <f t="shared" si="21"/>
        <v>[Unavailable]</v>
      </c>
      <c r="T32" s="136" t="str">
        <f t="shared" si="21"/>
        <v>[Unavailable]</v>
      </c>
      <c r="U32" s="136" t="str">
        <f t="shared" ref="U32:V32" si="22">IF(ISERR(U22+U27),"..",IF((U22+U27)=0,"-",(U22+U27)))</f>
        <v>..</v>
      </c>
      <c r="V32" s="136">
        <f t="shared" si="22"/>
        <v>33.299999999999997</v>
      </c>
    </row>
    <row r="33" spans="1:22" ht="17.5">
      <c r="A33" s="20" t="s">
        <v>80</v>
      </c>
      <c r="B33" s="136">
        <f t="shared" ref="B33:F34" si="23">B23+B28</f>
        <v>5.4422220000000001</v>
      </c>
      <c r="C33" s="136">
        <f t="shared" si="23"/>
        <v>5.1737660000000005</v>
      </c>
      <c r="D33" s="136">
        <f t="shared" si="23"/>
        <v>7.29</v>
      </c>
      <c r="E33" s="136">
        <f t="shared" si="23"/>
        <v>11.05</v>
      </c>
      <c r="F33" s="136">
        <f t="shared" si="23"/>
        <v>9.19</v>
      </c>
      <c r="G33" s="136">
        <f t="shared" ref="G33:L34" si="24">IF(ISERR(G23+G28),"..",IF((G23+G28)=0,"-",(G23+G28)))</f>
        <v>6.56</v>
      </c>
      <c r="H33" s="136">
        <f t="shared" si="24"/>
        <v>5.85</v>
      </c>
      <c r="I33" s="140">
        <f t="shared" si="24"/>
        <v>4.5199999999999996</v>
      </c>
      <c r="J33" s="140">
        <f t="shared" si="24"/>
        <v>4.7300000000000004</v>
      </c>
      <c r="K33" s="140">
        <f t="shared" si="24"/>
        <v>7.8</v>
      </c>
      <c r="L33" s="140">
        <f t="shared" si="24"/>
        <v>4.55</v>
      </c>
      <c r="M33" s="132" t="str">
        <f>IF(ISERR(M23+M28),"[Unavailable]",IF((M23+M28)=0,"-",(M23+M28)))</f>
        <v>[Unavailable]</v>
      </c>
      <c r="N33" s="132" t="str">
        <f t="shared" ref="N33:T33" si="25">IF(ISERR(N23+N28),"[Unavailable]",IF((N23+N28)=0,"-",(N23+N28)))</f>
        <v>[Unavailable]</v>
      </c>
      <c r="O33" s="132" t="str">
        <f t="shared" si="25"/>
        <v>[Unavailable]</v>
      </c>
      <c r="P33" s="132" t="str">
        <f t="shared" si="25"/>
        <v>[Unavailable]</v>
      </c>
      <c r="Q33" s="132" t="str">
        <f t="shared" si="25"/>
        <v>[Unavailable]</v>
      </c>
      <c r="R33" s="132" t="str">
        <f t="shared" si="25"/>
        <v>[Unavailable]</v>
      </c>
      <c r="S33" s="132" t="str">
        <f t="shared" si="25"/>
        <v>[Unavailable]</v>
      </c>
      <c r="T33" s="132" t="str">
        <f t="shared" si="25"/>
        <v>[Unavailable]</v>
      </c>
      <c r="U33" s="132" t="str">
        <f t="shared" ref="U33:V33" si="26">IF(ISERR(U23+U28),"[Unavailable]",IF((U23+U28)=0,"-",(U23+U28)))</f>
        <v>[Unavailable]</v>
      </c>
      <c r="V33" s="132" t="str">
        <f t="shared" si="26"/>
        <v>[Unavailable]</v>
      </c>
    </row>
    <row r="34" spans="1:22" ht="17.5">
      <c r="A34" s="20" t="s">
        <v>85</v>
      </c>
      <c r="B34" s="136">
        <f t="shared" si="23"/>
        <v>22.599999999999998</v>
      </c>
      <c r="C34" s="136">
        <f t="shared" si="23"/>
        <v>22.17</v>
      </c>
      <c r="D34" s="136">
        <f t="shared" si="23"/>
        <v>24.04</v>
      </c>
      <c r="E34" s="136">
        <f t="shared" si="23"/>
        <v>28.349999999999998</v>
      </c>
      <c r="F34" s="136">
        <f t="shared" si="23"/>
        <v>23.56</v>
      </c>
      <c r="G34" s="136">
        <f t="shared" si="24"/>
        <v>25.160000000000004</v>
      </c>
      <c r="H34" s="136">
        <f t="shared" si="24"/>
        <v>26.06</v>
      </c>
      <c r="I34" s="136">
        <f t="shared" si="24"/>
        <v>22.43</v>
      </c>
      <c r="J34" s="136">
        <f t="shared" si="24"/>
        <v>22.09</v>
      </c>
      <c r="K34" s="136">
        <f t="shared" si="24"/>
        <v>21.580000000000002</v>
      </c>
      <c r="L34" s="136">
        <f t="shared" si="24"/>
        <v>10.8263</v>
      </c>
      <c r="M34" s="136">
        <f>IF(ISERR(M24+M29),"..",IF((M24+M29)=0,"-",(M24+M29)))</f>
        <v>15.500000000000004</v>
      </c>
      <c r="N34" s="136">
        <f>IF(ISERR(N24+N29),"..",IF((N24+N29)=0,"-",(N24+N29)))</f>
        <v>16</v>
      </c>
      <c r="O34" s="284" t="str">
        <f>IF(ISERR(O24+O29),"[Unavailable]",IF((O24+O29)=0,"-",(O24+O29)))</f>
        <v>[Unavailable]</v>
      </c>
      <c r="P34" s="284" t="str">
        <f t="shared" ref="P34:T34" si="27">IF(ISERR(P24+P29),"[Unavailable]",IF((P24+P29)=0,"-",(P24+P29)))</f>
        <v>[Unavailable]</v>
      </c>
      <c r="Q34" s="284" t="str">
        <f t="shared" si="27"/>
        <v>[Unavailable]</v>
      </c>
      <c r="R34" s="284" t="str">
        <f t="shared" si="27"/>
        <v>[Unavailable]</v>
      </c>
      <c r="S34" s="284" t="str">
        <f t="shared" si="27"/>
        <v>[Unavailable]</v>
      </c>
      <c r="T34" s="284" t="str">
        <f t="shared" si="27"/>
        <v>[Unavailable]</v>
      </c>
      <c r="U34" s="284" t="str">
        <f t="shared" ref="U34:V34" si="28">IF(ISERR(U24+U29),"[Unavailable]",IF((U24+U29)=0,"-",(U24+U29)))</f>
        <v>[Unavailable]</v>
      </c>
      <c r="V34" s="284" t="str">
        <f t="shared" si="28"/>
        <v>[Unavailable]</v>
      </c>
    </row>
    <row r="35" spans="1:22" ht="17.5">
      <c r="A35" s="24" t="s">
        <v>78</v>
      </c>
      <c r="B35" s="140" t="str">
        <f t="shared" ref="B35:L35" si="29">IF(ISERR(B25+B30),"[Unavailable]",IF((B25+B30)=0,"-",(B25+B30)))</f>
        <v>[Unavailable]</v>
      </c>
      <c r="C35" s="140" t="str">
        <f t="shared" si="29"/>
        <v>[Unavailable]</v>
      </c>
      <c r="D35" s="140" t="str">
        <f t="shared" si="29"/>
        <v>[Unavailable]</v>
      </c>
      <c r="E35" s="140" t="str">
        <f t="shared" si="29"/>
        <v>[Unavailable]</v>
      </c>
      <c r="F35" s="140" t="str">
        <f t="shared" si="29"/>
        <v>[Unavailable]</v>
      </c>
      <c r="G35" s="140" t="str">
        <f t="shared" si="29"/>
        <v>[Unavailable]</v>
      </c>
      <c r="H35" s="140" t="str">
        <f t="shared" si="29"/>
        <v>[Unavailable]</v>
      </c>
      <c r="I35" s="140" t="str">
        <f t="shared" si="29"/>
        <v>[Unavailable]</v>
      </c>
      <c r="J35" s="140" t="str">
        <f t="shared" si="29"/>
        <v>[Unavailable]</v>
      </c>
      <c r="K35" s="140" t="str">
        <f t="shared" si="29"/>
        <v>[Unavailable]</v>
      </c>
      <c r="L35" s="140" t="str">
        <f t="shared" si="29"/>
        <v>[Unavailable]</v>
      </c>
      <c r="M35" s="140" t="str">
        <f>IF(ISERR(M25+M30),"[Unavailable]",IF((M25+M30)=0,"-",(M25+M30)))</f>
        <v>[Unavailable]</v>
      </c>
      <c r="N35" s="140" t="str">
        <f t="shared" ref="N35:T35" si="30">IF(ISERR(N25+N30),"[Unavailable]",IF((N25+N30)=0,"-",(N25+N30)))</f>
        <v>[Unavailable]</v>
      </c>
      <c r="O35" s="140" t="str">
        <f t="shared" si="30"/>
        <v>[Unavailable]</v>
      </c>
      <c r="P35" s="140" t="str">
        <f t="shared" si="30"/>
        <v>[Unavailable]</v>
      </c>
      <c r="Q35" s="140" t="str">
        <f t="shared" si="30"/>
        <v>[Unavailable]</v>
      </c>
      <c r="R35" s="140" t="str">
        <f t="shared" si="30"/>
        <v>[Unavailable]</v>
      </c>
      <c r="S35" s="140" t="str">
        <f t="shared" si="30"/>
        <v>[Unavailable]</v>
      </c>
      <c r="T35" s="140" t="str">
        <f t="shared" si="30"/>
        <v>[Unavailable]</v>
      </c>
      <c r="U35" s="140" t="str">
        <f t="shared" ref="U35:V35" si="31">IF(ISERR(U25+U30),"[Unavailable]",IF((U25+U30)=0,"-",(U25+U30)))</f>
        <v>[Unavailable]</v>
      </c>
      <c r="V35" s="140" t="str">
        <f t="shared" si="31"/>
        <v>[Unavailable]</v>
      </c>
    </row>
    <row r="36" spans="1:22" ht="26.25" customHeight="1">
      <c r="A36" s="22" t="s">
        <v>88</v>
      </c>
      <c r="B36" s="17"/>
      <c r="C36" s="17"/>
      <c r="D36" s="17"/>
      <c r="E36" s="17"/>
      <c r="F36" s="17"/>
      <c r="G36" s="17"/>
      <c r="H36" s="17"/>
      <c r="I36" s="17"/>
      <c r="J36" s="17"/>
      <c r="K36" s="17"/>
      <c r="L36" s="17"/>
      <c r="M36" s="17"/>
      <c r="N36" s="17"/>
      <c r="O36" s="17"/>
      <c r="P36" s="17"/>
      <c r="Q36" s="17"/>
      <c r="R36" s="17"/>
      <c r="S36" s="17"/>
      <c r="T36" s="17"/>
      <c r="U36" s="17"/>
      <c r="V36" s="17"/>
    </row>
    <row r="37" spans="1:22" ht="17.5">
      <c r="A37" s="20" t="s">
        <v>461</v>
      </c>
      <c r="B37" s="136" t="s">
        <v>366</v>
      </c>
      <c r="C37" s="137" t="s">
        <v>366</v>
      </c>
      <c r="D37" s="136" t="s">
        <v>366</v>
      </c>
      <c r="E37" s="136" t="s">
        <v>366</v>
      </c>
      <c r="F37" s="136" t="s">
        <v>366</v>
      </c>
      <c r="G37" s="136" t="str">
        <f>'cross border - additional table'!M36</f>
        <v>[Unavailable]</v>
      </c>
      <c r="H37" s="136" t="str">
        <f>'cross border - additional table'!N36</f>
        <v>[Unavailable]</v>
      </c>
      <c r="I37" s="136" t="str">
        <f>'cross border - additional table'!O36</f>
        <v>[Unavailable]</v>
      </c>
      <c r="J37" s="136" t="str">
        <f>'cross border - additional table'!P36</f>
        <v>[Unavailable]</v>
      </c>
      <c r="K37" s="136" t="str">
        <f>'cross border - additional table'!Q36</f>
        <v>[Unavailable]</v>
      </c>
      <c r="L37" s="136" t="str">
        <f>'cross border - additional table'!R36</f>
        <v>[Unavailable]</v>
      </c>
      <c r="M37" s="136" t="str">
        <f>'cross border - additional table'!S36</f>
        <v>[Unavailable]</v>
      </c>
      <c r="N37" s="136" t="str">
        <f>'cross border - additional table'!T36</f>
        <v>[Unavailable]</v>
      </c>
      <c r="O37" s="136" t="str">
        <f>'cross border - additional table'!U36</f>
        <v>[Unavailable]</v>
      </c>
      <c r="P37" s="136" t="str">
        <f>'cross border - additional table'!V36</f>
        <v>[Unavailable]</v>
      </c>
      <c r="Q37" s="136" t="str">
        <f>'cross border - additional table'!W36</f>
        <v>[Unavailable]</v>
      </c>
      <c r="R37" s="136" t="str">
        <f>'cross border - additional table'!X36</f>
        <v>[Unavailable]</v>
      </c>
      <c r="S37" s="136" t="str">
        <f>'cross border - additional table'!Y36</f>
        <v>[Unavailable]</v>
      </c>
      <c r="T37" s="136" t="str">
        <f>'cross border - additional table'!Z36</f>
        <v>[Unavailable]</v>
      </c>
      <c r="U37" s="136" t="str">
        <f>'cross border - additional table'!AA36</f>
        <v>[Unavailable]</v>
      </c>
      <c r="V37" s="136">
        <f>'cross border - additional table'!AB36</f>
        <v>0.3</v>
      </c>
    </row>
    <row r="38" spans="1:22" ht="17.5">
      <c r="A38" s="20" t="s">
        <v>462</v>
      </c>
      <c r="B38" s="136">
        <f>'cross border - additional table'!H51</f>
        <v>0.49</v>
      </c>
      <c r="C38" s="136">
        <f>'cross border - additional table'!I51</f>
        <v>0.43487100000000001</v>
      </c>
      <c r="D38" s="136">
        <f>'cross border - additional table'!J51</f>
        <v>0.51</v>
      </c>
      <c r="E38" s="136">
        <f>'cross border - additional table'!K51</f>
        <v>0.54</v>
      </c>
      <c r="F38" s="136">
        <f>'cross border - additional table'!L51</f>
        <v>0.53</v>
      </c>
      <c r="G38" s="136">
        <f>'cross border - additional table'!M51</f>
        <v>0.5</v>
      </c>
      <c r="H38" s="136">
        <f>'cross border - additional table'!N51</f>
        <v>0.39</v>
      </c>
      <c r="I38" s="136">
        <f>'cross border - additional table'!O51</f>
        <v>0.36</v>
      </c>
      <c r="J38" s="136">
        <f>'cross border - additional table'!P51</f>
        <v>0.36</v>
      </c>
      <c r="K38" s="136">
        <f>'cross border - additional table'!Q51</f>
        <v>0.37</v>
      </c>
      <c r="L38" s="136">
        <f>'cross border - additional table'!R51</f>
        <v>0.43</v>
      </c>
      <c r="M38" s="136" t="str">
        <f>'cross border - additional table'!S51</f>
        <v>[Unavailable]</v>
      </c>
      <c r="N38" s="136" t="str">
        <f>'cross border - additional table'!T51</f>
        <v>[Unavailable]</v>
      </c>
      <c r="O38" s="136" t="str">
        <f>'cross border - additional table'!U51</f>
        <v>[Unavailable]</v>
      </c>
      <c r="P38" s="136" t="str">
        <f>'cross border - additional table'!V51</f>
        <v>[Unavailable]</v>
      </c>
      <c r="Q38" s="136" t="str">
        <f>'cross border - additional table'!W51</f>
        <v>[Unavailable]</v>
      </c>
      <c r="R38" s="136" t="str">
        <f>'cross border - additional table'!X51</f>
        <v>[Unavailable]</v>
      </c>
      <c r="S38" s="136" t="str">
        <f>'cross border - additional table'!Y51</f>
        <v>[Unavailable]</v>
      </c>
      <c r="T38" s="136" t="str">
        <f>'cross border - additional table'!Z51</f>
        <v>[Unavailable]</v>
      </c>
      <c r="U38" s="136" t="str">
        <f>'cross border - additional table'!AA51</f>
        <v>[Unavailable]</v>
      </c>
      <c r="V38" s="136" t="str">
        <f>'cross border - additional table'!AB51</f>
        <v>[Unavailable]</v>
      </c>
    </row>
    <row r="39" spans="1:22" ht="17.5">
      <c r="A39" s="20" t="s">
        <v>463</v>
      </c>
      <c r="B39" s="136">
        <f>'cross border - additional table'!H85/1000</f>
        <v>67.783000000000001</v>
      </c>
      <c r="C39" s="136">
        <f>'cross border - additional table'!I85/1000</f>
        <v>58.902999999999999</v>
      </c>
      <c r="D39" s="136">
        <f>'cross border - additional table'!J85/1000</f>
        <v>54.454000000000001</v>
      </c>
      <c r="E39" s="136">
        <f>'cross border - additional table'!K85/1000</f>
        <v>45.002000000000002</v>
      </c>
      <c r="F39" s="136">
        <f>'cross border - additional table'!L85/1000</f>
        <v>43.994</v>
      </c>
      <c r="G39" s="136">
        <f>IF(ISERR('cross border - additional table'!M85/1000),"..",IF(('cross border - additional table'!M85/1000)=0,"-",('cross border - additional table'!M85/1000)))</f>
        <v>45.581000000000003</v>
      </c>
      <c r="H39" s="136">
        <f>IF(ISERR('cross border - additional table'!N85/1000),"..",IF(('cross border - additional table'!N85/1000)=0,"-",('cross border - additional table'!N85/1000)))</f>
        <v>42.415999999999997</v>
      </c>
      <c r="I39" s="136">
        <f>IF(ISERR('cross border - additional table'!O85/1000),"..",IF(('cross border - additional table'!O85/1000)=0,"-",('cross border - additional table'!O85/1000)))</f>
        <v>38.320999999999998</v>
      </c>
      <c r="J39" s="136">
        <f>IF(ISERR('cross border - additional table'!P85/1000),"..",IF(('cross border - additional table'!P85/1000)=0,"-",('cross border - additional table'!P85/1000)))</f>
        <v>39.890999999999998</v>
      </c>
      <c r="K39" s="136">
        <f>IF(ISERR('cross border - additional table'!Q85/1000),"..",IF(('cross border - additional table'!Q85/1000)=0,"-",('cross border - additional table'!Q85/1000)))</f>
        <v>33.357999999999997</v>
      </c>
      <c r="L39" s="136">
        <f>IF(ISERR('cross border - additional table'!R85/1000),"..",IF(('cross border - additional table'!R85/1000)=0,"-",('cross border - additional table'!R85/1000)))</f>
        <v>32.06</v>
      </c>
      <c r="M39" s="136">
        <f>IF(ISERR('cross border - additional table'!S85/1000),"..",IF(('cross border - additional table'!S85/1000)=0,"-",('cross border - additional table'!S85/1000)))</f>
        <v>31.582999999999998</v>
      </c>
      <c r="N39" s="136">
        <f>IF(ISERR('cross border - additional table'!T85/1000),"..",IF(('cross border - additional table'!T85/1000)=0,"-",('cross border - additional table'!T85/1000)))</f>
        <v>30.841999999999999</v>
      </c>
      <c r="O39" s="136">
        <f>IF(ISERR('cross border - additional table'!U85/1000),"..",IF(('cross border - additional table'!U85/1000)=0,"-",('cross border - additional table'!U85/1000)))</f>
        <v>30.259</v>
      </c>
      <c r="P39" s="136">
        <f>IF(ISERR('cross border - additional table'!V85/1000),"..",IF(('cross border - additional table'!V85/1000)=0,"-",('cross border - additional table'!V85/1000)))</f>
        <v>32.973999999999997</v>
      </c>
      <c r="Q39" s="136">
        <f>IF(ISERR('cross border - additional table'!W85/1000),"..",IF(('cross border - additional table'!W85/1000)=0,"-",('cross border - additional table'!W85/1000)))</f>
        <v>30.885999999999999</v>
      </c>
      <c r="R39" s="136">
        <f>IF(ISERR('cross border - additional table'!X85/1000),"..",IF(('cross border - additional table'!X85/1000)=0,"-",('cross border - additional table'!X85/1000)))</f>
        <v>33.329873484793019</v>
      </c>
      <c r="S39" s="136">
        <f>IF(ISERR('cross border - additional table'!Y85/1000),"..",IF(('cross border - additional table'!Y85/1000)=0,"-",('cross border - additional table'!Y85/1000)))</f>
        <v>33.434539999999998</v>
      </c>
      <c r="T39" s="136">
        <f>IF(ISERR('cross border - additional table'!Z85/1000),"..",IF(('cross border - additional table'!Z85/1000)=0,"-",('cross border - additional table'!Z85/1000)))</f>
        <v>29.917250000000003</v>
      </c>
      <c r="U39" s="136">
        <f>IF(ISERR('cross border - additional table'!AA85/1000),"..",IF(('cross border - additional table'!AA85/1000)=0,"-",('cross border - additional table'!AA85/1000)))</f>
        <v>26.068000000000001</v>
      </c>
      <c r="V39" s="136">
        <f>IF(ISERR('cross border - additional table'!AB85/1000),"..",IF(('cross border - additional table'!AB85/1000)=0,"-",('cross border - additional table'!AB85/1000)))</f>
        <v>25.82452</v>
      </c>
    </row>
    <row r="40" spans="1:22" ht="17.5">
      <c r="A40" s="24" t="s">
        <v>78</v>
      </c>
      <c r="B40" s="140" t="str">
        <f t="shared" ref="B40:L40" si="32">IF(ISERR(B37+B38+B39),"[Unavailable]",IF((B37+B38+B39)=0,"-",(B37+B38+B39)))</f>
        <v>[Unavailable]</v>
      </c>
      <c r="C40" s="140" t="str">
        <f t="shared" si="32"/>
        <v>[Unavailable]</v>
      </c>
      <c r="D40" s="140" t="str">
        <f t="shared" si="32"/>
        <v>[Unavailable]</v>
      </c>
      <c r="E40" s="140" t="str">
        <f t="shared" si="32"/>
        <v>[Unavailable]</v>
      </c>
      <c r="F40" s="140" t="str">
        <f t="shared" si="32"/>
        <v>[Unavailable]</v>
      </c>
      <c r="G40" s="140" t="str">
        <f t="shared" si="32"/>
        <v>[Unavailable]</v>
      </c>
      <c r="H40" s="140" t="str">
        <f t="shared" si="32"/>
        <v>[Unavailable]</v>
      </c>
      <c r="I40" s="140" t="str">
        <f t="shared" si="32"/>
        <v>[Unavailable]</v>
      </c>
      <c r="J40" s="140" t="str">
        <f t="shared" si="32"/>
        <v>[Unavailable]</v>
      </c>
      <c r="K40" s="140" t="str">
        <f t="shared" si="32"/>
        <v>[Unavailable]</v>
      </c>
      <c r="L40" s="140" t="str">
        <f t="shared" si="32"/>
        <v>[Unavailable]</v>
      </c>
      <c r="M40" s="140" t="str">
        <f>IF(ISERR(M37+M38+M39),"[Unavailable]",IF((M37+M38+M39)=0,"-",(M37+M38+M39)))</f>
        <v>[Unavailable]</v>
      </c>
      <c r="N40" s="140" t="str">
        <f t="shared" ref="N40:T40" si="33">IF(ISERR(N37+N38+N39),"[Unavailable]",IF((N37+N38+N39)=0,"-",(N37+N38+N39)))</f>
        <v>[Unavailable]</v>
      </c>
      <c r="O40" s="140" t="str">
        <f t="shared" si="33"/>
        <v>[Unavailable]</v>
      </c>
      <c r="P40" s="140" t="str">
        <f t="shared" si="33"/>
        <v>[Unavailable]</v>
      </c>
      <c r="Q40" s="140" t="str">
        <f t="shared" si="33"/>
        <v>[Unavailable]</v>
      </c>
      <c r="R40" s="140" t="str">
        <f t="shared" si="33"/>
        <v>[Unavailable]</v>
      </c>
      <c r="S40" s="140" t="str">
        <f t="shared" si="33"/>
        <v>[Unavailable]</v>
      </c>
      <c r="T40" s="140" t="str">
        <f t="shared" si="33"/>
        <v>[Unavailable]</v>
      </c>
      <c r="U40" s="140" t="str">
        <f t="shared" ref="U40:V40" si="34">IF(ISERR(U37+U38+U39),"[Unavailable]",IF((U37+U38+U39)=0,"-",(U37+U38+U39)))</f>
        <v>[Unavailable]</v>
      </c>
      <c r="V40" s="140" t="str">
        <f t="shared" si="34"/>
        <v>[Unavailable]</v>
      </c>
    </row>
    <row r="41" spans="1:22" ht="27" customHeight="1">
      <c r="A41" s="22" t="s">
        <v>89</v>
      </c>
      <c r="B41" s="17"/>
      <c r="C41" s="17"/>
      <c r="D41" s="17"/>
      <c r="E41" s="17"/>
      <c r="F41" s="17"/>
      <c r="G41" s="17"/>
      <c r="H41" s="17"/>
      <c r="I41" s="17"/>
      <c r="J41" s="17"/>
      <c r="K41" s="17"/>
      <c r="L41" s="17"/>
      <c r="M41" s="17"/>
      <c r="N41" s="17"/>
      <c r="O41" s="17"/>
      <c r="P41" s="17"/>
      <c r="Q41" s="17"/>
      <c r="R41" s="17"/>
      <c r="S41" s="17"/>
      <c r="T41" s="17"/>
      <c r="U41" s="17"/>
      <c r="V41" s="17"/>
    </row>
    <row r="42" spans="1:22" ht="17.5">
      <c r="A42" s="20" t="s">
        <v>461</v>
      </c>
      <c r="B42" s="136" t="s">
        <v>366</v>
      </c>
      <c r="C42" s="137" t="s">
        <v>366</v>
      </c>
      <c r="D42" s="136" t="s">
        <v>366</v>
      </c>
      <c r="E42" s="136" t="s">
        <v>366</v>
      </c>
      <c r="F42" s="136" t="s">
        <v>366</v>
      </c>
      <c r="G42" s="136" t="str">
        <f>'cross border - additional table'!M41</f>
        <v>[Unavailable]</v>
      </c>
      <c r="H42" s="136" t="str">
        <f>'cross border - additional table'!N41</f>
        <v>[Unavailable]</v>
      </c>
      <c r="I42" s="136" t="str">
        <f>'cross border - additional table'!O41</f>
        <v>[Unavailable]</v>
      </c>
      <c r="J42" s="136" t="str">
        <f>'cross border - additional table'!P41</f>
        <v>[Unavailable]</v>
      </c>
      <c r="K42" s="136" t="str">
        <f>'cross border - additional table'!Q41</f>
        <v>[Unavailable]</v>
      </c>
      <c r="L42" s="136" t="str">
        <f>'cross border - additional table'!R41</f>
        <v>[Unavailable]</v>
      </c>
      <c r="M42" s="136" t="str">
        <f>'cross border - additional table'!S41</f>
        <v>[Unavailable]</v>
      </c>
      <c r="N42" s="136" t="str">
        <f>'cross border - additional table'!T41</f>
        <v>[Unavailable]</v>
      </c>
      <c r="O42" s="136" t="str">
        <f>'cross border - additional table'!U41</f>
        <v>[Unavailable]</v>
      </c>
      <c r="P42" s="136" t="str">
        <f>'cross border - additional table'!V41</f>
        <v>[Unavailable]</v>
      </c>
      <c r="Q42" s="136" t="str">
        <f>'cross border - additional table'!W41</f>
        <v>[Unavailable]</v>
      </c>
      <c r="R42" s="136" t="str">
        <f>'cross border - additional table'!X41</f>
        <v>[Unavailable]</v>
      </c>
      <c r="S42" s="136" t="str">
        <f>'cross border - additional table'!Y41</f>
        <v>[Unavailable]</v>
      </c>
      <c r="T42" s="136" t="str">
        <f>'cross border - additional table'!Z41</f>
        <v>[Unavailable]</v>
      </c>
      <c r="U42" s="136" t="str">
        <f>'cross border - additional table'!AA41</f>
        <v>[Unavailable]</v>
      </c>
      <c r="V42" s="136">
        <f>'cross border - additional table'!AB41</f>
        <v>0.1</v>
      </c>
    </row>
    <row r="43" spans="1:22" ht="17.5">
      <c r="A43" s="20" t="s">
        <v>464</v>
      </c>
      <c r="B43" s="136">
        <f>'cross border - additional table'!H56</f>
        <v>0.64</v>
      </c>
      <c r="C43" s="136">
        <f>'cross border - additional table'!I56</f>
        <v>0.52403</v>
      </c>
      <c r="D43" s="136">
        <f>'cross border - additional table'!J56</f>
        <v>0.54</v>
      </c>
      <c r="E43" s="136">
        <f>'cross border - additional table'!K56</f>
        <v>0.48</v>
      </c>
      <c r="F43" s="136">
        <f>'cross border - additional table'!L56</f>
        <v>0.45</v>
      </c>
      <c r="G43" s="136">
        <f>'cross border - additional table'!M56</f>
        <v>0.41</v>
      </c>
      <c r="H43" s="136">
        <f>'cross border - additional table'!N56</f>
        <v>0.495</v>
      </c>
      <c r="I43" s="136">
        <f>'cross border - additional table'!O56</f>
        <v>0.42</v>
      </c>
      <c r="J43" s="136">
        <f>'cross border - additional table'!P56</f>
        <v>0.42</v>
      </c>
      <c r="K43" s="136">
        <f>'cross border - additional table'!Q56</f>
        <v>0.41</v>
      </c>
      <c r="L43" s="136">
        <f>'cross border - additional table'!R56</f>
        <v>0.4</v>
      </c>
      <c r="M43" s="136" t="str">
        <f>'cross border - additional table'!S56</f>
        <v>[Unavailable]</v>
      </c>
      <c r="N43" s="136" t="str">
        <f>'cross border - additional table'!T56</f>
        <v>[Unavailable]</v>
      </c>
      <c r="O43" s="136" t="str">
        <f>'cross border - additional table'!U56</f>
        <v>[Unavailable]</v>
      </c>
      <c r="P43" s="136" t="str">
        <f>'cross border - additional table'!V56</f>
        <v>[Unavailable]</v>
      </c>
      <c r="Q43" s="136" t="str">
        <f>'cross border - additional table'!W56</f>
        <v>[Unavailable]</v>
      </c>
      <c r="R43" s="136" t="str">
        <f>'cross border - additional table'!X56</f>
        <v>[Unavailable]</v>
      </c>
      <c r="S43" s="136" t="str">
        <f>'cross border - additional table'!Y56</f>
        <v>[Unavailable]</v>
      </c>
      <c r="T43" s="136" t="str">
        <f>'cross border - additional table'!Z56</f>
        <v>[Unavailable]</v>
      </c>
      <c r="U43" s="136" t="str">
        <f>'cross border - additional table'!AA56</f>
        <v>[Unavailable]</v>
      </c>
      <c r="V43" s="136" t="str">
        <f>'cross border - additional table'!AB56</f>
        <v>[Unavailable]</v>
      </c>
    </row>
    <row r="44" spans="1:22" ht="17.5">
      <c r="A44" s="20" t="s">
        <v>463</v>
      </c>
      <c r="B44" s="136">
        <f>'cross border - additional table'!H87/1000</f>
        <v>11.427</v>
      </c>
      <c r="C44" s="136">
        <f>'cross border - additional table'!I87/1000</f>
        <v>9.5009999999999994</v>
      </c>
      <c r="D44" s="136">
        <f>'cross border - additional table'!J87/1000</f>
        <v>14.994999999999999</v>
      </c>
      <c r="E44" s="136">
        <f>'cross border - additional table'!K87/1000</f>
        <v>17.024000000000001</v>
      </c>
      <c r="F44" s="136">
        <f>'cross border - additional table'!L87/1000</f>
        <v>17.908999999999999</v>
      </c>
      <c r="G44" s="136">
        <f>IF(ISERR('cross border - additional table'!M87/1000),"..",IF(('cross border - additional table'!M87/1000)=0,"-",('cross border - additional table'!M87/1000)))</f>
        <v>14.612</v>
      </c>
      <c r="H44" s="136">
        <f>IF(ISERR('cross border - additional table'!N87/1000),"..",IF(('cross border - additional table'!N87/1000)=0,"-",('cross border - additional table'!N87/1000)))</f>
        <v>16.106000000000002</v>
      </c>
      <c r="I44" s="136">
        <f>IF(ISERR('cross border - additional table'!O87/1000),"..",IF(('cross border - additional table'!O87/1000)=0,"-",('cross border - additional table'!O87/1000)))</f>
        <v>13.532</v>
      </c>
      <c r="J44" s="136">
        <f>IF(ISERR('cross border - additional table'!P87/1000),"..",IF(('cross border - additional table'!P87/1000)=0,"-",('cross border - additional table'!P87/1000)))</f>
        <v>13.169</v>
      </c>
      <c r="K44" s="136">
        <f>IF(ISERR('cross border - additional table'!Q87/1000),"..",IF(('cross border - additional table'!Q87/1000)=0,"-",('cross border - additional table'!Q87/1000)))</f>
        <v>14.215999999999999</v>
      </c>
      <c r="L44" s="136">
        <f>IF(ISERR('cross border - additional table'!R87/1000),"..",IF(('cross border - additional table'!R87/1000)=0,"-",('cross border - additional table'!R87/1000)))</f>
        <v>16.254000000000001</v>
      </c>
      <c r="M44" s="136">
        <f>IF(ISERR('cross border - additional table'!S87/1000),"..",IF(('cross border - additional table'!S87/1000)=0,"-",('cross border - additional table'!S87/1000)))</f>
        <v>16.501000000000001</v>
      </c>
      <c r="N44" s="136">
        <f>IF(ISERR('cross border - additional table'!T87/1000),"..",IF(('cross border - additional table'!T87/1000)=0,"-",('cross border - additional table'!T87/1000)))</f>
        <v>16.553999999999998</v>
      </c>
      <c r="O44" s="136">
        <f>IF(ISERR('cross border - additional table'!U87/1000),"..",IF(('cross border - additional table'!U87/1000)=0,"-",('cross border - additional table'!U87/1000)))</f>
        <v>13.481</v>
      </c>
      <c r="P44" s="136">
        <f>IF(ISERR('cross border - additional table'!V87/1000),"..",IF(('cross border - additional table'!V87/1000)=0,"-",('cross border - additional table'!V87/1000)))</f>
        <v>9.4860000000000007</v>
      </c>
      <c r="Q44" s="136">
        <f>IF(ISERR('cross border - additional table'!W87/1000),"..",IF(('cross border - additional table'!W87/1000)=0,"-",('cross border - additional table'!W87/1000)))</f>
        <v>10.648999999999999</v>
      </c>
      <c r="R44" s="136">
        <f>IF(ISERR('cross border - additional table'!X87/1000),"..",IF(('cross border - additional table'!X87/1000)=0,"-",('cross border - additional table'!X87/1000)))</f>
        <v>11.461857697756688</v>
      </c>
      <c r="S44" s="136">
        <f>IF(ISERR('cross border - additional table'!Y87/1000),"..",IF(('cross border - additional table'!Y87/1000)=0,"-",('cross border - additional table'!Y87/1000)))</f>
        <v>11.932269999999999</v>
      </c>
      <c r="T44" s="136">
        <f>IF(ISERR('cross border - additional table'!Z87/1000),"..",IF(('cross border - additional table'!Z87/1000)=0,"0",('cross border - additional table'!Z87/1000)))</f>
        <v>8.9812700000000003</v>
      </c>
      <c r="U44" s="136">
        <f>IF(ISERR('cross border - additional table'!AA87/1000),"..",IF(('cross border - additional table'!AA87/1000)=0,"0",('cross border - additional table'!AA87/1000)))</f>
        <v>10.751749999999999</v>
      </c>
      <c r="V44" s="136">
        <f>IF(ISERR('cross border - additional table'!AB87/1000),"..",IF(('cross border - additional table'!AB87/1000)=0,"0",('cross border - additional table'!AB87/1000)))</f>
        <v>11.5039</v>
      </c>
    </row>
    <row r="45" spans="1:22" ht="17.5">
      <c r="A45" s="24" t="s">
        <v>78</v>
      </c>
      <c r="B45" s="140" t="str">
        <f t="shared" ref="B45:L45" si="35">IF(ISERR(B42+B43+B44),"[Unavailable]",IF((B42+B43+B44)=0,"-",(B42+B43+B44)))</f>
        <v>[Unavailable]</v>
      </c>
      <c r="C45" s="140" t="str">
        <f t="shared" si="35"/>
        <v>[Unavailable]</v>
      </c>
      <c r="D45" s="140" t="str">
        <f t="shared" si="35"/>
        <v>[Unavailable]</v>
      </c>
      <c r="E45" s="140" t="str">
        <f t="shared" si="35"/>
        <v>[Unavailable]</v>
      </c>
      <c r="F45" s="140" t="str">
        <f t="shared" si="35"/>
        <v>[Unavailable]</v>
      </c>
      <c r="G45" s="140" t="str">
        <f t="shared" si="35"/>
        <v>[Unavailable]</v>
      </c>
      <c r="H45" s="140" t="str">
        <f t="shared" si="35"/>
        <v>[Unavailable]</v>
      </c>
      <c r="I45" s="140" t="str">
        <f t="shared" si="35"/>
        <v>[Unavailable]</v>
      </c>
      <c r="J45" s="140" t="str">
        <f t="shared" si="35"/>
        <v>[Unavailable]</v>
      </c>
      <c r="K45" s="140" t="str">
        <f t="shared" si="35"/>
        <v>[Unavailable]</v>
      </c>
      <c r="L45" s="140" t="str">
        <f t="shared" si="35"/>
        <v>[Unavailable]</v>
      </c>
      <c r="M45" s="140" t="str">
        <f>IF(ISERR(M42+M43+M44),"[Unavailable]",IF((M42+M43+M44)=0,"-",(M42+M43+M44)))</f>
        <v>[Unavailable]</v>
      </c>
      <c r="N45" s="140" t="str">
        <f t="shared" ref="N45:T45" si="36">IF(ISERR(N42+N43+N44),"[Unavailable]",IF((N42+N43+N44)=0,"-",(N42+N43+N44)))</f>
        <v>[Unavailable]</v>
      </c>
      <c r="O45" s="140" t="str">
        <f t="shared" si="36"/>
        <v>[Unavailable]</v>
      </c>
      <c r="P45" s="140" t="str">
        <f t="shared" si="36"/>
        <v>[Unavailable]</v>
      </c>
      <c r="Q45" s="140" t="str">
        <f t="shared" si="36"/>
        <v>[Unavailable]</v>
      </c>
      <c r="R45" s="140" t="str">
        <f t="shared" si="36"/>
        <v>[Unavailable]</v>
      </c>
      <c r="S45" s="140" t="str">
        <f t="shared" si="36"/>
        <v>[Unavailable]</v>
      </c>
      <c r="T45" s="140" t="str">
        <f t="shared" si="36"/>
        <v>[Unavailable]</v>
      </c>
      <c r="U45" s="140" t="str">
        <f t="shared" ref="U45:V45" si="37">IF(ISERR(U42+U43+U44),"[Unavailable]",IF((U42+U43+U44)=0,"-",(U42+U43+U44)))</f>
        <v>[Unavailable]</v>
      </c>
      <c r="V45" s="140" t="str">
        <f t="shared" si="37"/>
        <v>[Unavailable]</v>
      </c>
    </row>
    <row r="46" spans="1:22" ht="26.25" customHeight="1">
      <c r="A46" s="22" t="s">
        <v>342</v>
      </c>
      <c r="B46" s="17"/>
      <c r="C46" s="17"/>
      <c r="D46" s="17"/>
      <c r="E46" s="17"/>
      <c r="F46" s="17"/>
      <c r="G46" s="17"/>
      <c r="H46" s="17"/>
      <c r="I46" s="17"/>
      <c r="J46" s="17"/>
      <c r="K46" s="17"/>
      <c r="L46" s="17"/>
      <c r="M46" s="17"/>
      <c r="N46" s="17"/>
      <c r="O46" s="17"/>
      <c r="P46" s="17"/>
      <c r="Q46" s="17"/>
      <c r="R46" s="17"/>
      <c r="S46" s="17"/>
      <c r="T46" s="17"/>
      <c r="U46" s="17"/>
      <c r="V46" s="17"/>
    </row>
    <row r="47" spans="1:22" ht="17.5">
      <c r="A47" s="20" t="s">
        <v>461</v>
      </c>
      <c r="B47" s="136" t="s">
        <v>366</v>
      </c>
      <c r="C47" s="137" t="s">
        <v>366</v>
      </c>
      <c r="D47" s="136" t="s">
        <v>366</v>
      </c>
      <c r="E47" s="136" t="s">
        <v>366</v>
      </c>
      <c r="F47" s="136" t="s">
        <v>366</v>
      </c>
      <c r="G47" s="140" t="str">
        <f>IF(ISERR(G37+G42),"[Unavailable]",IF((G37+G42)=0,"-",(G37+G42)))</f>
        <v>[Unavailable]</v>
      </c>
      <c r="H47" s="140" t="str">
        <f t="shared" ref="H47:T47" si="38">IF(ISERR(H37+H42),"[Unavailable]",IF((H37+H42)=0,"-",(H37+H42)))</f>
        <v>[Unavailable]</v>
      </c>
      <c r="I47" s="140" t="str">
        <f t="shared" si="38"/>
        <v>[Unavailable]</v>
      </c>
      <c r="J47" s="140" t="str">
        <f t="shared" si="38"/>
        <v>[Unavailable]</v>
      </c>
      <c r="K47" s="140" t="str">
        <f t="shared" si="38"/>
        <v>[Unavailable]</v>
      </c>
      <c r="L47" s="140" t="str">
        <f t="shared" si="38"/>
        <v>[Unavailable]</v>
      </c>
      <c r="M47" s="140" t="str">
        <f t="shared" si="38"/>
        <v>[Unavailable]</v>
      </c>
      <c r="N47" s="140" t="str">
        <f t="shared" si="38"/>
        <v>[Unavailable]</v>
      </c>
      <c r="O47" s="140" t="str">
        <f t="shared" si="38"/>
        <v>[Unavailable]</v>
      </c>
      <c r="P47" s="140" t="str">
        <f t="shared" si="38"/>
        <v>[Unavailable]</v>
      </c>
      <c r="Q47" s="140" t="str">
        <f t="shared" si="38"/>
        <v>[Unavailable]</v>
      </c>
      <c r="R47" s="140" t="str">
        <f t="shared" si="38"/>
        <v>[Unavailable]</v>
      </c>
      <c r="S47" s="140" t="str">
        <f t="shared" si="38"/>
        <v>[Unavailable]</v>
      </c>
      <c r="T47" s="140" t="str">
        <f t="shared" si="38"/>
        <v>[Unavailable]</v>
      </c>
      <c r="U47" s="140" t="str">
        <f>IF(ISERR(U37+U42),"..",IF((U37+U42)=0,"0",(U37+U42)))</f>
        <v>..</v>
      </c>
      <c r="V47" s="140">
        <f>IF(ISERR(V37+V42),"..",IF((V37+V42)=0,"0",(V37+V42)))</f>
        <v>0.4</v>
      </c>
    </row>
    <row r="48" spans="1:22" ht="17.5">
      <c r="A48" s="20" t="s">
        <v>80</v>
      </c>
      <c r="B48" s="136">
        <f t="shared" ref="B48:F49" si="39">B38+B43</f>
        <v>1.1299999999999999</v>
      </c>
      <c r="C48" s="136">
        <f t="shared" si="39"/>
        <v>0.958901</v>
      </c>
      <c r="D48" s="136">
        <f t="shared" si="39"/>
        <v>1.05</v>
      </c>
      <c r="E48" s="136">
        <f t="shared" si="39"/>
        <v>1.02</v>
      </c>
      <c r="F48" s="136">
        <f t="shared" si="39"/>
        <v>0.98</v>
      </c>
      <c r="G48" s="136">
        <f t="shared" ref="G48:L49" si="40">IF(ISERR(G38+G43),"..",IF((G38+G43)=0,"-",(G38+G43)))</f>
        <v>0.90999999999999992</v>
      </c>
      <c r="H48" s="136">
        <f t="shared" si="40"/>
        <v>0.88500000000000001</v>
      </c>
      <c r="I48" s="136">
        <f t="shared" si="40"/>
        <v>0.78</v>
      </c>
      <c r="J48" s="136">
        <f t="shared" si="40"/>
        <v>0.78</v>
      </c>
      <c r="K48" s="140">
        <f t="shared" si="40"/>
        <v>0.78</v>
      </c>
      <c r="L48" s="140">
        <f t="shared" si="40"/>
        <v>0.83000000000000007</v>
      </c>
      <c r="M48" s="132" t="str">
        <f>IF(ISERR(M38+M43),"[Unavailable]",IF((M38+M43)=0,"-",(M38+M43)))</f>
        <v>[Unavailable]</v>
      </c>
      <c r="N48" s="132" t="str">
        <f t="shared" ref="N48:T48" si="41">IF(ISERR(N38+N43),"[Unavailable]",IF((N38+N43)=0,"-",(N38+N43)))</f>
        <v>[Unavailable]</v>
      </c>
      <c r="O48" s="132" t="str">
        <f t="shared" si="41"/>
        <v>[Unavailable]</v>
      </c>
      <c r="P48" s="132" t="str">
        <f t="shared" si="41"/>
        <v>[Unavailable]</v>
      </c>
      <c r="Q48" s="132" t="str">
        <f t="shared" si="41"/>
        <v>[Unavailable]</v>
      </c>
      <c r="R48" s="132" t="str">
        <f t="shared" si="41"/>
        <v>[Unavailable]</v>
      </c>
      <c r="S48" s="132" t="str">
        <f t="shared" si="41"/>
        <v>[Unavailable]</v>
      </c>
      <c r="T48" s="132" t="str">
        <f t="shared" si="41"/>
        <v>[Unavailable]</v>
      </c>
      <c r="U48" s="132" t="str">
        <f t="shared" ref="U48:V48" si="42">IF(ISERR(U38+U43),"[Unavailable]",IF((U38+U43)=0,"-",(U38+U43)))</f>
        <v>[Unavailable]</v>
      </c>
      <c r="V48" s="132" t="str">
        <f t="shared" si="42"/>
        <v>[Unavailable]</v>
      </c>
    </row>
    <row r="49" spans="1:22" ht="17.5">
      <c r="A49" s="20" t="s">
        <v>85</v>
      </c>
      <c r="B49" s="136">
        <f t="shared" si="39"/>
        <v>79.210000000000008</v>
      </c>
      <c r="C49" s="136">
        <f t="shared" si="39"/>
        <v>68.403999999999996</v>
      </c>
      <c r="D49" s="136">
        <f t="shared" si="39"/>
        <v>69.448999999999998</v>
      </c>
      <c r="E49" s="136">
        <f t="shared" si="39"/>
        <v>62.026000000000003</v>
      </c>
      <c r="F49" s="136">
        <f t="shared" si="39"/>
        <v>61.902999999999999</v>
      </c>
      <c r="G49" s="136">
        <f t="shared" si="40"/>
        <v>60.193000000000005</v>
      </c>
      <c r="H49" s="136">
        <f t="shared" si="40"/>
        <v>58.521999999999998</v>
      </c>
      <c r="I49" s="136">
        <f t="shared" si="40"/>
        <v>51.852999999999994</v>
      </c>
      <c r="J49" s="136">
        <f t="shared" si="40"/>
        <v>53.06</v>
      </c>
      <c r="K49" s="136">
        <f t="shared" si="40"/>
        <v>47.573999999999998</v>
      </c>
      <c r="L49" s="136">
        <f t="shared" si="40"/>
        <v>48.314000000000007</v>
      </c>
      <c r="M49" s="136">
        <f t="shared" ref="M49:S49" si="43">IF(ISERR(M39+M44),"..",IF((M39+M44)=0,"-",(M39+M44)))</f>
        <v>48.084000000000003</v>
      </c>
      <c r="N49" s="136">
        <f t="shared" si="43"/>
        <v>47.396000000000001</v>
      </c>
      <c r="O49" s="136">
        <f t="shared" si="43"/>
        <v>43.74</v>
      </c>
      <c r="P49" s="136">
        <f t="shared" si="43"/>
        <v>42.459999999999994</v>
      </c>
      <c r="Q49" s="136">
        <f t="shared" si="43"/>
        <v>41.534999999999997</v>
      </c>
      <c r="R49" s="136">
        <f t="shared" si="43"/>
        <v>44.791731182549711</v>
      </c>
      <c r="S49" s="136">
        <f t="shared" si="43"/>
        <v>45.366810000000001</v>
      </c>
      <c r="T49" s="136">
        <f>IF(ISERR(T39+T44),"[Unavailable]",IF((T39+T44)=0,"-",(T39+T44)))</f>
        <v>38.898520000000005</v>
      </c>
      <c r="U49" s="136">
        <f>IF(ISERR(U39+U44),"[Unavailable]",IF((U39+U44)=0,"-",(U39+U44)))</f>
        <v>36.819749999999999</v>
      </c>
      <c r="V49" s="136">
        <f>IF(ISERR(V39+V44),"[Unavailable]",IF((V39+V44)=0,"-",(V39+V44)))</f>
        <v>37.328420000000001</v>
      </c>
    </row>
    <row r="50" spans="1:22" ht="17.5">
      <c r="A50" s="20" t="s">
        <v>90</v>
      </c>
      <c r="B50" s="140" t="str">
        <f t="shared" ref="B50:L50" si="44">IF(ISERR(B40+B45),"[Unavailable]",IF((B40+B45)=0,"-",(B40+B45)))</f>
        <v>[Unavailable]</v>
      </c>
      <c r="C50" s="140" t="str">
        <f t="shared" si="44"/>
        <v>[Unavailable]</v>
      </c>
      <c r="D50" s="140" t="str">
        <f t="shared" si="44"/>
        <v>[Unavailable]</v>
      </c>
      <c r="E50" s="140" t="str">
        <f t="shared" si="44"/>
        <v>[Unavailable]</v>
      </c>
      <c r="F50" s="140" t="str">
        <f t="shared" si="44"/>
        <v>[Unavailable]</v>
      </c>
      <c r="G50" s="140" t="str">
        <f t="shared" si="44"/>
        <v>[Unavailable]</v>
      </c>
      <c r="H50" s="140" t="str">
        <f t="shared" si="44"/>
        <v>[Unavailable]</v>
      </c>
      <c r="I50" s="140" t="str">
        <f t="shared" si="44"/>
        <v>[Unavailable]</v>
      </c>
      <c r="J50" s="140" t="str">
        <f t="shared" si="44"/>
        <v>[Unavailable]</v>
      </c>
      <c r="K50" s="140" t="str">
        <f t="shared" si="44"/>
        <v>[Unavailable]</v>
      </c>
      <c r="L50" s="140" t="str">
        <f t="shared" si="44"/>
        <v>[Unavailable]</v>
      </c>
      <c r="M50" s="140" t="str">
        <f>IF(ISERR(M40+M45),"[Unavailable]",IF((M40+M45)=0,"-",(M40+M45)))</f>
        <v>[Unavailable]</v>
      </c>
      <c r="N50" s="140" t="str">
        <f t="shared" ref="N50:T50" si="45">IF(ISERR(N40+N45),"[Unavailable]",IF((N40+N45)=0,"-",(N40+N45)))</f>
        <v>[Unavailable]</v>
      </c>
      <c r="O50" s="140" t="str">
        <f t="shared" si="45"/>
        <v>[Unavailable]</v>
      </c>
      <c r="P50" s="140" t="str">
        <f t="shared" si="45"/>
        <v>[Unavailable]</v>
      </c>
      <c r="Q50" s="140" t="str">
        <f t="shared" si="45"/>
        <v>[Unavailable]</v>
      </c>
      <c r="R50" s="140" t="str">
        <f t="shared" si="45"/>
        <v>[Unavailable]</v>
      </c>
      <c r="S50" s="140" t="str">
        <f t="shared" si="45"/>
        <v>[Unavailable]</v>
      </c>
      <c r="T50" s="140" t="str">
        <f t="shared" si="45"/>
        <v>[Unavailable]</v>
      </c>
      <c r="U50" s="140" t="str">
        <f t="shared" ref="U50:V50" si="46">IF(ISERR(U40+U45),"[Unavailable]",IF((U40+U45)=0,"-",(U40+U45)))</f>
        <v>[Unavailable]</v>
      </c>
      <c r="V50" s="140" t="str">
        <f t="shared" si="46"/>
        <v>[Unavailable]</v>
      </c>
    </row>
    <row r="51" spans="1:22" ht="24.75" customHeight="1">
      <c r="A51" s="22" t="s">
        <v>91</v>
      </c>
      <c r="B51" s="17"/>
      <c r="C51" s="17"/>
      <c r="D51" s="17"/>
      <c r="E51" s="17"/>
      <c r="F51" s="17"/>
      <c r="G51" s="17"/>
      <c r="H51" s="17"/>
      <c r="I51" s="17"/>
      <c r="J51" s="17"/>
      <c r="K51" s="17"/>
      <c r="L51" s="17"/>
      <c r="M51" s="17"/>
      <c r="N51" s="17"/>
      <c r="O51" s="17"/>
      <c r="P51" s="17"/>
      <c r="Q51" s="17"/>
      <c r="R51" s="17"/>
      <c r="S51" s="17"/>
      <c r="T51" s="17"/>
      <c r="U51" s="17"/>
      <c r="V51" s="17"/>
    </row>
    <row r="52" spans="1:22" ht="17.5">
      <c r="A52" s="20" t="s">
        <v>461</v>
      </c>
      <c r="B52" s="136" t="s">
        <v>366</v>
      </c>
      <c r="C52" s="137" t="s">
        <v>366</v>
      </c>
      <c r="D52" s="136" t="s">
        <v>366</v>
      </c>
      <c r="E52" s="136" t="s">
        <v>366</v>
      </c>
      <c r="F52" s="136" t="s">
        <v>366</v>
      </c>
      <c r="G52" s="140" t="str">
        <f>IF(ISERR(G32+G47),"[Unavailable]",IF((G32+G47)=0,"-",(G32+G47)))</f>
        <v>[Unavailable]</v>
      </c>
      <c r="H52" s="140" t="str">
        <f t="shared" ref="H52:S52" si="47">IF(ISERR(H32+H47),"[Unavailable]",IF((H32+H47)=0,"-",(H32+H47)))</f>
        <v>[Unavailable]</v>
      </c>
      <c r="I52" s="140" t="str">
        <f t="shared" si="47"/>
        <v>[Unavailable]</v>
      </c>
      <c r="J52" s="140" t="str">
        <f t="shared" si="47"/>
        <v>[Unavailable]</v>
      </c>
      <c r="K52" s="140" t="str">
        <f t="shared" si="47"/>
        <v>[Unavailable]</v>
      </c>
      <c r="L52" s="140" t="str">
        <f t="shared" si="47"/>
        <v>[Unavailable]</v>
      </c>
      <c r="M52" s="140" t="str">
        <f t="shared" si="47"/>
        <v>[Unavailable]</v>
      </c>
      <c r="N52" s="140" t="str">
        <f t="shared" si="47"/>
        <v>[Unavailable]</v>
      </c>
      <c r="O52" s="140" t="str">
        <f t="shared" si="47"/>
        <v>[Unavailable]</v>
      </c>
      <c r="P52" s="140" t="str">
        <f t="shared" si="47"/>
        <v>[Unavailable]</v>
      </c>
      <c r="Q52" s="140" t="str">
        <f t="shared" si="47"/>
        <v>[Unavailable]</v>
      </c>
      <c r="R52" s="140" t="str">
        <f t="shared" si="47"/>
        <v>[Unavailable]</v>
      </c>
      <c r="S52" s="140" t="str">
        <f t="shared" si="47"/>
        <v>[Unavailable]</v>
      </c>
      <c r="T52" s="140" t="str">
        <f>IF(ISERR(T32+T47),"[Unavailable]",IF((T32+T47)=0,"-",(T32+T47)))</f>
        <v>[Unavailable]</v>
      </c>
      <c r="U52" s="140" t="str">
        <f>IF(ISERR(U32+U47),"[Unavailable]",IF((U32+U47)=0,"-",(U32+U47)))</f>
        <v>[Unavailable]</v>
      </c>
      <c r="V52" s="140">
        <f>IF(ISERR(V32+V47),"[Unavailable]",IF((V32+V47)=0,"-",(V32+V47)))</f>
        <v>33.699999999999996</v>
      </c>
    </row>
    <row r="53" spans="1:22" ht="17.5">
      <c r="A53" s="20" t="s">
        <v>80</v>
      </c>
      <c r="B53" s="136">
        <f t="shared" ref="B53:E54" si="48">B33+B48</f>
        <v>6.572222</v>
      </c>
      <c r="C53" s="136">
        <f t="shared" si="48"/>
        <v>6.1326670000000005</v>
      </c>
      <c r="D53" s="136">
        <f t="shared" si="48"/>
        <v>8.34</v>
      </c>
      <c r="E53" s="136">
        <f t="shared" si="48"/>
        <v>12.07</v>
      </c>
      <c r="F53" s="140">
        <f t="shared" ref="F53:L53" si="49">IF(ISERR(F33+F48),"..",IF((F33+F48)=0,"-",(F33+F48)))</f>
        <v>10.17</v>
      </c>
      <c r="G53" s="140">
        <f t="shared" si="49"/>
        <v>7.47</v>
      </c>
      <c r="H53" s="140">
        <f t="shared" si="49"/>
        <v>6.7349999999999994</v>
      </c>
      <c r="I53" s="140">
        <f t="shared" si="49"/>
        <v>5.3</v>
      </c>
      <c r="J53" s="140">
        <f t="shared" si="49"/>
        <v>5.5100000000000007</v>
      </c>
      <c r="K53" s="140">
        <f t="shared" si="49"/>
        <v>8.58</v>
      </c>
      <c r="L53" s="140">
        <f t="shared" si="49"/>
        <v>5.38</v>
      </c>
      <c r="M53" s="132" t="str">
        <f>IF(ISERR(M33+M48),"[Unavailable]",IF((M33+M48)=0,"-",(M33+M48)))</f>
        <v>[Unavailable]</v>
      </c>
      <c r="N53" s="132" t="str">
        <f t="shared" ref="N53:T53" si="50">IF(ISERR(N33+N48),"[Unavailable]",IF((N33+N48)=0,"-",(N33+N48)))</f>
        <v>[Unavailable]</v>
      </c>
      <c r="O53" s="132" t="str">
        <f t="shared" si="50"/>
        <v>[Unavailable]</v>
      </c>
      <c r="P53" s="132" t="str">
        <f t="shared" si="50"/>
        <v>[Unavailable]</v>
      </c>
      <c r="Q53" s="132" t="str">
        <f t="shared" si="50"/>
        <v>[Unavailable]</v>
      </c>
      <c r="R53" s="132" t="str">
        <f t="shared" si="50"/>
        <v>[Unavailable]</v>
      </c>
      <c r="S53" s="132" t="str">
        <f t="shared" si="50"/>
        <v>[Unavailable]</v>
      </c>
      <c r="T53" s="132" t="str">
        <f t="shared" si="50"/>
        <v>[Unavailable]</v>
      </c>
      <c r="U53" s="132" t="str">
        <f t="shared" ref="U53:V53" si="51">IF(ISERR(U33+U48),"[Unavailable]",IF((U33+U48)=0,"-",(U33+U48)))</f>
        <v>[Unavailable]</v>
      </c>
      <c r="V53" s="132" t="str">
        <f t="shared" si="51"/>
        <v>[Unavailable]</v>
      </c>
    </row>
    <row r="54" spans="1:22" ht="17.5">
      <c r="A54" s="20" t="s">
        <v>85</v>
      </c>
      <c r="B54" s="136">
        <f t="shared" si="48"/>
        <v>101.81</v>
      </c>
      <c r="C54" s="136">
        <f t="shared" si="48"/>
        <v>90.573999999999998</v>
      </c>
      <c r="D54" s="136">
        <f t="shared" si="48"/>
        <v>93.489000000000004</v>
      </c>
      <c r="E54" s="136">
        <f t="shared" si="48"/>
        <v>90.376000000000005</v>
      </c>
      <c r="F54" s="136">
        <f>F34+F49</f>
        <v>85.462999999999994</v>
      </c>
      <c r="G54" s="140">
        <f t="shared" ref="G54:N54" si="52">IF(ISERR(G34+G49),"..",IF((G34+G49)=0,"-",(G34+G49)))</f>
        <v>85.353000000000009</v>
      </c>
      <c r="H54" s="140">
        <f t="shared" si="52"/>
        <v>84.581999999999994</v>
      </c>
      <c r="I54" s="140">
        <f t="shared" si="52"/>
        <v>74.282999999999987</v>
      </c>
      <c r="J54" s="140">
        <f t="shared" si="52"/>
        <v>75.150000000000006</v>
      </c>
      <c r="K54" s="140">
        <f t="shared" si="52"/>
        <v>69.153999999999996</v>
      </c>
      <c r="L54" s="140">
        <f t="shared" si="52"/>
        <v>59.140300000000011</v>
      </c>
      <c r="M54" s="140">
        <f t="shared" si="52"/>
        <v>63.584000000000003</v>
      </c>
      <c r="N54" s="140">
        <f t="shared" si="52"/>
        <v>63.396000000000001</v>
      </c>
      <c r="O54" s="140" t="str">
        <f>IF(ISERR(O34+O49),"[Unavailable]",IF((O34+O49)=0,"-",(O34+O49)))</f>
        <v>[Unavailable]</v>
      </c>
      <c r="P54" s="140" t="str">
        <f t="shared" ref="P54:T54" si="53">IF(ISERR(P34+P49),"[Unavailable]",IF((P34+P49)=0,"-",(P34+P49)))</f>
        <v>[Unavailable]</v>
      </c>
      <c r="Q54" s="140" t="str">
        <f t="shared" si="53"/>
        <v>[Unavailable]</v>
      </c>
      <c r="R54" s="140" t="str">
        <f t="shared" si="53"/>
        <v>[Unavailable]</v>
      </c>
      <c r="S54" s="140" t="str">
        <f t="shared" si="53"/>
        <v>[Unavailable]</v>
      </c>
      <c r="T54" s="140" t="str">
        <f t="shared" si="53"/>
        <v>[Unavailable]</v>
      </c>
      <c r="U54" s="140" t="str">
        <f t="shared" ref="U54:V54" si="54">IF(ISERR(U34+U49),"[Unavailable]",IF((U34+U49)=0,"-",(U34+U49)))</f>
        <v>[Unavailable]</v>
      </c>
      <c r="V54" s="140" t="str">
        <f t="shared" si="54"/>
        <v>[Unavailable]</v>
      </c>
    </row>
    <row r="55" spans="1:22" ht="17.5">
      <c r="A55" s="24" t="s">
        <v>78</v>
      </c>
      <c r="B55" s="140" t="str">
        <f t="shared" ref="B55:L55" si="55">IF(ISERR(B35+B50),"[Unavailable]",IF((B35+B50)=0,"-",(B35+B50)))</f>
        <v>[Unavailable]</v>
      </c>
      <c r="C55" s="140" t="str">
        <f t="shared" si="55"/>
        <v>[Unavailable]</v>
      </c>
      <c r="D55" s="140" t="str">
        <f t="shared" si="55"/>
        <v>[Unavailable]</v>
      </c>
      <c r="E55" s="140" t="str">
        <f t="shared" si="55"/>
        <v>[Unavailable]</v>
      </c>
      <c r="F55" s="140" t="str">
        <f t="shared" si="55"/>
        <v>[Unavailable]</v>
      </c>
      <c r="G55" s="140" t="str">
        <f t="shared" si="55"/>
        <v>[Unavailable]</v>
      </c>
      <c r="H55" s="140" t="str">
        <f t="shared" si="55"/>
        <v>[Unavailable]</v>
      </c>
      <c r="I55" s="140" t="str">
        <f t="shared" si="55"/>
        <v>[Unavailable]</v>
      </c>
      <c r="J55" s="140" t="str">
        <f t="shared" si="55"/>
        <v>[Unavailable]</v>
      </c>
      <c r="K55" s="140" t="str">
        <f t="shared" si="55"/>
        <v>[Unavailable]</v>
      </c>
      <c r="L55" s="140" t="str">
        <f t="shared" si="55"/>
        <v>[Unavailable]</v>
      </c>
      <c r="M55" s="140" t="str">
        <f>IF(ISERR(M35+M50),"[Unavailable]",IF((M35+M50)=0,"-",(M35+M50)))</f>
        <v>[Unavailable]</v>
      </c>
      <c r="N55" s="140" t="str">
        <f t="shared" ref="N55:U55" si="56">IF(ISERR(N35+N50),"[Unavailable]",IF((N35+N50)=0,"-",(N35+N50)))</f>
        <v>[Unavailable]</v>
      </c>
      <c r="O55" s="140" t="str">
        <f t="shared" si="56"/>
        <v>[Unavailable]</v>
      </c>
      <c r="P55" s="140" t="str">
        <f t="shared" si="56"/>
        <v>[Unavailable]</v>
      </c>
      <c r="Q55" s="140" t="str">
        <f t="shared" si="56"/>
        <v>[Unavailable]</v>
      </c>
      <c r="R55" s="140" t="str">
        <f t="shared" si="56"/>
        <v>[Unavailable]</v>
      </c>
      <c r="S55" s="140" t="str">
        <f t="shared" si="56"/>
        <v>[Unavailable]</v>
      </c>
      <c r="T55" s="140" t="str">
        <f t="shared" si="56"/>
        <v>[Unavailable]</v>
      </c>
      <c r="U55" s="140" t="str">
        <f t="shared" si="56"/>
        <v>[Unavailable]</v>
      </c>
      <c r="V55" s="140" t="str">
        <f t="shared" ref="V55" si="57">IF(ISERR(V35+V50),"[Unavailable]",IF((V35+V50)=0,"-",(V35+V50)))</f>
        <v>[Unavailable]</v>
      </c>
    </row>
    <row r="56" spans="1:22" ht="102" customHeight="1">
      <c r="A56" s="211"/>
    </row>
  </sheetData>
  <phoneticPr fontId="6" type="noConversion"/>
  <pageMargins left="0.75" right="0.75" top="0.8" bottom="0.81" header="0.5" footer="0.5"/>
  <pageSetup paperSize="9" scale="31"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68"/>
  <sheetViews>
    <sheetView zoomScale="78" zoomScaleNormal="78" workbookViewId="0">
      <pane xSplit="1" ySplit="4" topLeftCell="B5" activePane="bottomRight" state="frozen"/>
      <selection activeCell="AC40" sqref="AC40"/>
      <selection pane="topRight" activeCell="AC40" sqref="AC40"/>
      <selection pane="bottomLeft" activeCell="AC40" sqref="AC40"/>
      <selection pane="bottomRight" activeCell="AC40" sqref="AC40"/>
    </sheetView>
  </sheetViews>
  <sheetFormatPr defaultColWidth="9.1796875" defaultRowHeight="12.5"/>
  <cols>
    <col min="1" max="1" width="109.7265625" style="109" customWidth="1"/>
    <col min="2" max="2" width="9.81640625" style="109" customWidth="1"/>
    <col min="3" max="4" width="9.1796875" style="109" customWidth="1"/>
    <col min="5" max="14" width="9.81640625" style="109" customWidth="1"/>
    <col min="15" max="25" width="11.1796875" style="109" customWidth="1"/>
    <col min="26" max="27" width="10.453125" style="109" customWidth="1"/>
    <col min="28" max="28" width="10.81640625" style="109" customWidth="1"/>
    <col min="29" max="29" width="10.26953125" style="109" customWidth="1"/>
    <col min="30" max="30" width="10.54296875" style="109" customWidth="1"/>
    <col min="31" max="31" width="10.26953125" style="109" customWidth="1"/>
    <col min="32" max="32" width="12" style="109" customWidth="1"/>
    <col min="33" max="33" width="11.26953125" style="109" customWidth="1"/>
    <col min="34" max="34" width="11" style="109" customWidth="1"/>
    <col min="35" max="16384" width="9.1796875" style="109"/>
  </cols>
  <sheetData>
    <row r="1" spans="1:34" ht="18">
      <c r="A1" s="21" t="s">
        <v>283</v>
      </c>
      <c r="B1" s="20"/>
      <c r="C1" s="20"/>
      <c r="D1" s="20"/>
      <c r="E1" s="20"/>
      <c r="F1" s="20"/>
      <c r="G1" s="20"/>
      <c r="H1" s="20"/>
      <c r="I1" s="20"/>
      <c r="J1" s="20"/>
      <c r="K1" s="20"/>
      <c r="L1" s="20"/>
      <c r="M1" s="20"/>
      <c r="N1" s="20"/>
      <c r="O1" s="20"/>
      <c r="P1" s="20"/>
      <c r="Q1" s="20"/>
      <c r="R1" s="20"/>
      <c r="S1" s="20"/>
      <c r="T1" s="20"/>
      <c r="U1" s="20"/>
    </row>
    <row r="2" spans="1:34" ht="17.5">
      <c r="A2" s="209" t="s">
        <v>364</v>
      </c>
      <c r="B2" s="20"/>
      <c r="C2" s="20"/>
      <c r="D2" s="20"/>
      <c r="E2" s="20"/>
      <c r="F2" s="20"/>
      <c r="G2" s="20"/>
      <c r="H2" s="20"/>
      <c r="I2" s="20"/>
      <c r="J2" s="20"/>
      <c r="K2" s="20"/>
      <c r="L2" s="20"/>
      <c r="M2" s="20"/>
      <c r="N2" s="20"/>
      <c r="O2" s="20"/>
      <c r="P2" s="20"/>
      <c r="Q2" s="20"/>
      <c r="R2" s="20"/>
      <c r="S2" s="20"/>
      <c r="T2" s="20"/>
      <c r="U2" s="20"/>
    </row>
    <row r="3" spans="1:34" ht="17.5">
      <c r="A3" s="210" t="s">
        <v>365</v>
      </c>
      <c r="B3" s="20"/>
      <c r="C3" s="20"/>
      <c r="D3" s="20"/>
      <c r="E3" s="20"/>
      <c r="F3" s="20"/>
      <c r="G3" s="20"/>
      <c r="H3" s="20"/>
      <c r="I3" s="20"/>
      <c r="J3" s="20"/>
      <c r="K3" s="20"/>
      <c r="L3" s="20"/>
      <c r="M3" s="20"/>
      <c r="N3" s="20"/>
      <c r="O3" s="20"/>
      <c r="P3" s="20"/>
      <c r="Q3" s="20"/>
      <c r="R3" s="20"/>
      <c r="S3" s="20"/>
      <c r="T3" s="20"/>
      <c r="U3" s="20"/>
    </row>
    <row r="4" spans="1:34" ht="51.75" customHeight="1">
      <c r="A4" s="22" t="s">
        <v>510</v>
      </c>
      <c r="B4" s="187" t="s">
        <v>468</v>
      </c>
      <c r="C4" s="187" t="s">
        <v>271</v>
      </c>
      <c r="D4" s="187" t="s">
        <v>272</v>
      </c>
      <c r="E4" s="22" t="s">
        <v>469</v>
      </c>
      <c r="F4" s="22" t="s">
        <v>470</v>
      </c>
      <c r="G4" s="22" t="s">
        <v>471</v>
      </c>
      <c r="H4" s="22" t="s">
        <v>472</v>
      </c>
      <c r="I4" s="22" t="s">
        <v>473</v>
      </c>
      <c r="J4" s="22" t="s">
        <v>474</v>
      </c>
      <c r="K4" s="22" t="s">
        <v>434</v>
      </c>
      <c r="L4" s="22" t="s">
        <v>435</v>
      </c>
      <c r="M4" s="22" t="s">
        <v>436</v>
      </c>
      <c r="N4" s="22" t="s">
        <v>381</v>
      </c>
      <c r="O4" s="22" t="s">
        <v>382</v>
      </c>
      <c r="P4" s="22" t="s">
        <v>383</v>
      </c>
      <c r="Q4" s="22" t="s">
        <v>384</v>
      </c>
      <c r="R4" s="22" t="s">
        <v>385</v>
      </c>
      <c r="S4" s="22" t="s">
        <v>386</v>
      </c>
      <c r="T4" s="22" t="s">
        <v>387</v>
      </c>
      <c r="U4" s="22" t="s">
        <v>388</v>
      </c>
      <c r="V4" s="22" t="s">
        <v>389</v>
      </c>
      <c r="W4" s="22" t="s">
        <v>390</v>
      </c>
      <c r="X4" s="22" t="s">
        <v>391</v>
      </c>
      <c r="Y4" s="22" t="s">
        <v>392</v>
      </c>
      <c r="Z4" s="22" t="s">
        <v>393</v>
      </c>
      <c r="AA4" s="22" t="s">
        <v>394</v>
      </c>
      <c r="AB4" s="22" t="s">
        <v>395</v>
      </c>
      <c r="AC4" s="22" t="s">
        <v>396</v>
      </c>
      <c r="AD4" s="22" t="s">
        <v>397</v>
      </c>
      <c r="AE4" s="22" t="s">
        <v>398</v>
      </c>
      <c r="AF4" s="253" t="s">
        <v>553</v>
      </c>
      <c r="AG4" s="22" t="s">
        <v>638</v>
      </c>
      <c r="AH4" s="22" t="s">
        <v>670</v>
      </c>
    </row>
    <row r="5" spans="1:34" ht="28.5" customHeight="1">
      <c r="A5" s="21" t="s">
        <v>284</v>
      </c>
      <c r="B5" s="24"/>
      <c r="C5" s="24"/>
      <c r="D5" s="24"/>
      <c r="E5" s="24"/>
      <c r="F5" s="24"/>
      <c r="G5" s="24"/>
      <c r="H5" s="24"/>
      <c r="I5" s="134"/>
      <c r="J5" s="24"/>
      <c r="K5" s="24"/>
      <c r="L5" s="24"/>
      <c r="M5" s="24"/>
      <c r="N5" s="19"/>
      <c r="O5" s="19"/>
      <c r="P5" s="19"/>
      <c r="Q5" s="19"/>
      <c r="R5" s="19"/>
      <c r="S5" s="19"/>
      <c r="T5" s="19"/>
      <c r="U5" s="19"/>
      <c r="V5" s="19"/>
      <c r="W5" s="19"/>
      <c r="X5" s="19"/>
      <c r="Z5" s="20"/>
      <c r="AA5" s="20"/>
      <c r="AB5" s="19"/>
      <c r="AF5" s="379"/>
      <c r="AG5" s="267"/>
      <c r="AH5" s="19" t="s">
        <v>94</v>
      </c>
    </row>
    <row r="6" spans="1:34" ht="17.5">
      <c r="A6" s="20" t="s">
        <v>95</v>
      </c>
      <c r="B6" s="134">
        <v>1788</v>
      </c>
      <c r="C6" s="134">
        <v>1829.5</v>
      </c>
      <c r="D6" s="134">
        <v>1884</v>
      </c>
      <c r="E6" s="134">
        <v>1873.8</v>
      </c>
      <c r="F6" s="134">
        <v>1900</v>
      </c>
      <c r="G6" s="134">
        <v>1909.9</v>
      </c>
      <c r="H6" s="134">
        <v>1966.4</v>
      </c>
      <c r="I6" s="134">
        <v>2022.6</v>
      </c>
      <c r="J6" s="134">
        <v>2073</v>
      </c>
      <c r="K6" s="134">
        <v>2131</v>
      </c>
      <c r="L6" s="134">
        <v>2188.357</v>
      </c>
      <c r="M6" s="134">
        <v>2262.248</v>
      </c>
      <c r="N6" s="134">
        <f>'S1 Numbers'!B7</f>
        <v>2330</v>
      </c>
      <c r="O6" s="134">
        <f>'S1 Numbers'!C7</f>
        <v>2382.9899999999998</v>
      </c>
      <c r="P6" s="134">
        <f>'S1 Numbers'!D7</f>
        <v>2448.1840000000002</v>
      </c>
      <c r="Q6" s="134">
        <f>'S1 Numbers'!E7</f>
        <v>2531.3339999999998</v>
      </c>
      <c r="R6" s="134">
        <f>'S1 Numbers'!F7</f>
        <v>2564.2930000000001</v>
      </c>
      <c r="S6" s="134">
        <f>'S1 Numbers'!G7</f>
        <v>2626.9830000000002</v>
      </c>
      <c r="T6" s="134">
        <f>'S1 Numbers'!H7</f>
        <v>2665.1860000000001</v>
      </c>
      <c r="U6" s="134">
        <f>'S1 Numbers'!I7</f>
        <v>2683.8969999999995</v>
      </c>
      <c r="V6" s="134">
        <f>'S1 Numbers'!J7</f>
        <v>2684.6819999999998</v>
      </c>
      <c r="W6" s="134">
        <f>'S1 Numbers'!K7</f>
        <v>2691</v>
      </c>
      <c r="X6" s="134">
        <f>'S1 Numbers'!L7</f>
        <v>2717</v>
      </c>
      <c r="Y6" s="134">
        <f>'S1 Numbers'!M7</f>
        <v>2759</v>
      </c>
      <c r="Z6" s="134">
        <f>'S1 Numbers'!N7</f>
        <v>2821.3599999999992</v>
      </c>
      <c r="AA6" s="134">
        <f>'S1 Numbers'!O7</f>
        <v>2862.7569999999996</v>
      </c>
      <c r="AB6" s="134">
        <f>'S1 Numbers'!P7</f>
        <v>2918.8530000000005</v>
      </c>
      <c r="AC6" s="134">
        <f>'S1 Numbers'!Q7</f>
        <v>2961.5989999999997</v>
      </c>
      <c r="AD6" s="134">
        <f>'S1 Numbers'!R7</f>
        <v>2990.7150000000001</v>
      </c>
      <c r="AE6" s="134">
        <f>'S1 Numbers'!S7</f>
        <v>3040.779</v>
      </c>
      <c r="AF6" s="134">
        <f>'S1 Numbers'!T7</f>
        <v>3042.335</v>
      </c>
      <c r="AG6" s="134">
        <f>'S1 Numbers'!U7</f>
        <v>3063.5540000000001</v>
      </c>
      <c r="AH6" s="134">
        <f>'S1 Numbers'!V7</f>
        <v>3093.3270000000002</v>
      </c>
    </row>
    <row r="7" spans="1:34" ht="17.5">
      <c r="A7" s="20" t="s">
        <v>96</v>
      </c>
      <c r="B7" s="134">
        <v>24673</v>
      </c>
      <c r="C7" s="134">
        <v>24511</v>
      </c>
      <c r="D7" s="134">
        <v>24851</v>
      </c>
      <c r="E7" s="134">
        <v>24826</v>
      </c>
      <c r="F7" s="134">
        <v>25231</v>
      </c>
      <c r="G7" s="134">
        <v>25369</v>
      </c>
      <c r="H7" s="134">
        <v>26302</v>
      </c>
      <c r="I7" s="134">
        <v>26974</v>
      </c>
      <c r="J7" s="134">
        <v>27538</v>
      </c>
      <c r="K7" s="134">
        <v>28368</v>
      </c>
      <c r="L7" s="134">
        <v>28898</v>
      </c>
      <c r="M7" s="134">
        <v>29747</v>
      </c>
      <c r="N7" s="134">
        <v>30557</v>
      </c>
      <c r="O7" s="134">
        <v>31207</v>
      </c>
      <c r="P7" s="134">
        <v>32259</v>
      </c>
      <c r="Q7" s="134">
        <v>32897</v>
      </c>
      <c r="R7" s="134">
        <v>33070.483999999997</v>
      </c>
      <c r="S7" s="134">
        <v>33650.981</v>
      </c>
      <c r="T7" s="134">
        <v>33883.382000000005</v>
      </c>
      <c r="U7" s="134">
        <v>33958.428999999996</v>
      </c>
      <c r="V7" s="134">
        <v>34120.147999999994</v>
      </c>
      <c r="W7" s="134">
        <v>34228.593999999997</v>
      </c>
      <c r="X7" s="134">
        <v>34522.322</v>
      </c>
      <c r="Y7" s="134">
        <v>35034.487000000001</v>
      </c>
      <c r="Z7" s="134">
        <v>35633.107000000004</v>
      </c>
      <c r="AA7" s="134">
        <v>36467.487000000001</v>
      </c>
      <c r="AB7" s="134">
        <v>37256.803</v>
      </c>
      <c r="AC7" s="134">
        <v>37734.991999999998</v>
      </c>
      <c r="AD7" s="134">
        <v>38184.027000000002</v>
      </c>
      <c r="AE7" s="134">
        <v>38682.718999999997</v>
      </c>
      <c r="AF7" s="134">
        <v>38581.794000000002</v>
      </c>
      <c r="AG7" s="134">
        <v>39034.300000000003</v>
      </c>
      <c r="AH7" s="134">
        <v>39446.491999999998</v>
      </c>
    </row>
    <row r="8" spans="1:34" ht="29.25" customHeight="1">
      <c r="A8" s="22" t="s">
        <v>687</v>
      </c>
      <c r="B8" s="226"/>
      <c r="C8" s="226"/>
      <c r="D8" s="226"/>
      <c r="E8" s="226"/>
      <c r="F8" s="226"/>
      <c r="G8" s="226"/>
      <c r="H8" s="226"/>
      <c r="I8" s="226"/>
      <c r="J8" s="226"/>
      <c r="K8" s="226"/>
      <c r="L8" s="226"/>
      <c r="M8" s="226"/>
      <c r="N8" s="226"/>
      <c r="O8" s="226"/>
      <c r="P8" s="226"/>
      <c r="Q8" s="226"/>
      <c r="R8" s="226"/>
      <c r="S8" s="226"/>
      <c r="T8" s="226"/>
      <c r="U8" s="226"/>
      <c r="V8" s="226"/>
      <c r="W8" s="226"/>
      <c r="X8" s="226"/>
      <c r="Z8" s="20"/>
      <c r="AA8" s="20"/>
      <c r="AB8" s="226"/>
      <c r="AC8" s="20"/>
      <c r="AF8" s="379"/>
      <c r="AG8" s="267"/>
      <c r="AH8" s="226" t="s">
        <v>273</v>
      </c>
    </row>
    <row r="9" spans="1:34" ht="17.5">
      <c r="A9" s="20" t="s">
        <v>95</v>
      </c>
      <c r="B9" s="132">
        <v>57</v>
      </c>
      <c r="C9" s="132">
        <v>58</v>
      </c>
      <c r="D9" s="132">
        <v>57</v>
      </c>
      <c r="E9" s="132">
        <v>59</v>
      </c>
      <c r="F9" s="132">
        <v>62</v>
      </c>
      <c r="G9" s="132">
        <v>64</v>
      </c>
      <c r="H9" s="227">
        <v>61.303462321792253</v>
      </c>
      <c r="I9" s="227">
        <v>64.573570759137766</v>
      </c>
      <c r="J9" s="227">
        <v>62.320916905444129</v>
      </c>
      <c r="K9" s="227">
        <v>66.491228070175438</v>
      </c>
      <c r="L9" s="132" t="s">
        <v>366</v>
      </c>
      <c r="M9" s="132" t="s">
        <v>366</v>
      </c>
      <c r="N9" s="132" t="s">
        <v>366</v>
      </c>
      <c r="O9" s="227">
        <v>68.547731237467332</v>
      </c>
      <c r="P9" s="132" t="s">
        <v>366</v>
      </c>
      <c r="Q9" s="227">
        <v>69.146954684757048</v>
      </c>
      <c r="R9" s="132" t="s">
        <v>366</v>
      </c>
      <c r="S9" s="227">
        <v>70.377809307953584</v>
      </c>
      <c r="T9" s="132" t="s">
        <v>366</v>
      </c>
      <c r="U9" s="227">
        <v>69.877849287752696</v>
      </c>
      <c r="V9" s="132" t="s">
        <v>366</v>
      </c>
      <c r="W9" s="228">
        <v>70</v>
      </c>
      <c r="X9" s="132" t="s">
        <v>366</v>
      </c>
      <c r="Y9" s="132" t="s">
        <v>366</v>
      </c>
      <c r="Z9" s="132" t="s">
        <v>366</v>
      </c>
      <c r="AA9" s="132" t="s">
        <v>366</v>
      </c>
      <c r="AB9" s="132" t="s">
        <v>366</v>
      </c>
      <c r="AC9" s="132" t="s">
        <v>366</v>
      </c>
      <c r="AD9" s="132" t="s">
        <v>366</v>
      </c>
      <c r="AE9" s="132" t="s">
        <v>366</v>
      </c>
      <c r="AF9" s="132" t="s">
        <v>366</v>
      </c>
      <c r="AG9" s="132" t="s">
        <v>366</v>
      </c>
      <c r="AH9" s="132" t="s">
        <v>366</v>
      </c>
    </row>
    <row r="10" spans="1:34" ht="17.5">
      <c r="A10" s="20" t="s">
        <v>96</v>
      </c>
      <c r="B10" s="132">
        <v>67</v>
      </c>
      <c r="C10" s="132">
        <v>68</v>
      </c>
      <c r="D10" s="132">
        <v>68</v>
      </c>
      <c r="E10" s="132">
        <v>69</v>
      </c>
      <c r="F10" s="132">
        <v>68</v>
      </c>
      <c r="G10" s="132">
        <v>70</v>
      </c>
      <c r="H10" s="227">
        <v>69.543863957271782</v>
      </c>
      <c r="I10" s="227">
        <v>70.115631130481646</v>
      </c>
      <c r="J10" s="227">
        <v>72.164845620363025</v>
      </c>
      <c r="K10" s="227">
        <v>71.552164989881234</v>
      </c>
      <c r="L10" s="132" t="s">
        <v>366</v>
      </c>
      <c r="M10" s="132" t="s">
        <v>366</v>
      </c>
      <c r="N10" s="132" t="s">
        <v>366</v>
      </c>
      <c r="O10" s="227">
        <v>73.631000164952994</v>
      </c>
      <c r="P10" s="132" t="s">
        <v>366</v>
      </c>
      <c r="Q10" s="227">
        <v>75.189216629261523</v>
      </c>
      <c r="R10" s="132" t="s">
        <v>366</v>
      </c>
      <c r="S10" s="227">
        <v>74.831007581584444</v>
      </c>
      <c r="T10" s="132" t="s">
        <v>366</v>
      </c>
      <c r="U10" s="227">
        <v>74.793096205795536</v>
      </c>
      <c r="V10" s="132" t="s">
        <v>366</v>
      </c>
      <c r="W10" s="228">
        <v>72</v>
      </c>
      <c r="X10" s="132" t="s">
        <v>366</v>
      </c>
      <c r="Y10" s="132" t="s">
        <v>366</v>
      </c>
      <c r="Z10" s="132" t="s">
        <v>366</v>
      </c>
      <c r="AA10" s="132" t="s">
        <v>366</v>
      </c>
      <c r="AB10" s="132" t="s">
        <v>366</v>
      </c>
      <c r="AC10" s="132" t="s">
        <v>366</v>
      </c>
      <c r="AD10" s="132" t="s">
        <v>366</v>
      </c>
      <c r="AE10" s="132" t="s">
        <v>366</v>
      </c>
      <c r="AF10" s="132" t="s">
        <v>366</v>
      </c>
      <c r="AG10" s="132" t="s">
        <v>366</v>
      </c>
      <c r="AH10" s="132" t="s">
        <v>366</v>
      </c>
    </row>
    <row r="11" spans="1:34" ht="28.5" customHeight="1">
      <c r="A11" s="21" t="s">
        <v>285</v>
      </c>
      <c r="B11" s="226"/>
      <c r="C11" s="226"/>
      <c r="D11" s="226"/>
      <c r="E11" s="226"/>
      <c r="F11" s="226"/>
      <c r="G11" s="226"/>
      <c r="H11" s="226"/>
      <c r="I11" s="226"/>
      <c r="J11" s="226"/>
      <c r="K11" s="226"/>
      <c r="L11" s="226"/>
      <c r="M11" s="226"/>
      <c r="N11" s="226"/>
      <c r="O11" s="226"/>
      <c r="P11" s="226"/>
      <c r="Q11" s="226"/>
      <c r="R11" s="226"/>
      <c r="S11" s="226"/>
      <c r="T11" s="226"/>
      <c r="U11" s="226"/>
      <c r="V11" s="226"/>
      <c r="W11" s="226"/>
      <c r="X11" s="226"/>
      <c r="Y11" s="20"/>
      <c r="AB11" s="226"/>
      <c r="AF11" s="379"/>
      <c r="AG11" s="267"/>
      <c r="AH11" s="226" t="s">
        <v>274</v>
      </c>
    </row>
    <row r="12" spans="1:34" ht="17.5">
      <c r="A12" s="20" t="s">
        <v>95</v>
      </c>
      <c r="B12" s="156">
        <v>51.7</v>
      </c>
      <c r="C12" s="156">
        <v>51.923000000000002</v>
      </c>
      <c r="D12" s="156">
        <v>52.048999999999999</v>
      </c>
      <c r="E12" s="156">
        <v>52.134999999999998</v>
      </c>
      <c r="F12" s="156">
        <v>52.345999999999997</v>
      </c>
      <c r="G12" s="156">
        <v>52.802</v>
      </c>
      <c r="H12" s="156">
        <v>53.078000000000003</v>
      </c>
      <c r="I12" s="156">
        <v>53.149000000000001</v>
      </c>
      <c r="J12" s="156">
        <v>53.325000000000003</v>
      </c>
      <c r="K12" s="156">
        <v>53.523000000000003</v>
      </c>
      <c r="L12" s="156">
        <v>53.886000000000003</v>
      </c>
      <c r="M12" s="156">
        <v>54.053669999999997</v>
      </c>
      <c r="N12" s="156">
        <f>'S1 Numbers'!B26/1000</f>
        <v>54.589469999999999</v>
      </c>
      <c r="O12" s="156">
        <f>'S1 Numbers'!C26/1000</f>
        <v>54.55928999999999</v>
      </c>
      <c r="P12" s="156">
        <f>'S1 Numbers'!D26/1000</f>
        <v>54.590490000000003</v>
      </c>
      <c r="Q12" s="156">
        <f>'S1 Numbers'!E26/1000</f>
        <v>54.846559999999997</v>
      </c>
      <c r="R12" s="156">
        <f>'S1 Numbers'!F26/1000</f>
        <v>54.968389999999999</v>
      </c>
      <c r="S12" s="156">
        <f>'S1 Numbers'!G26/1000</f>
        <v>55.185890000000001</v>
      </c>
      <c r="T12" s="156">
        <f>'S1 Numbers'!H26/1000</f>
        <v>55.343599999999995</v>
      </c>
      <c r="U12" s="156">
        <f>'S1 Numbers'!I26/1000</f>
        <v>55.532269999999997</v>
      </c>
      <c r="V12" s="156">
        <f>'S1 Numbers'!J26/1000</f>
        <v>55.625599999999999</v>
      </c>
      <c r="W12" s="156">
        <f>'S1 Numbers'!K26/1000</f>
        <v>55.771767000000004</v>
      </c>
      <c r="X12" s="156">
        <f>'S1 Numbers'!L26/1000</f>
        <v>55.912001000000004</v>
      </c>
      <c r="Y12" s="156">
        <f>'S1 Numbers'!M26/1000</f>
        <v>55.975396999999994</v>
      </c>
      <c r="Z12" s="156">
        <f>'S1 Numbers'!N26/1000</f>
        <v>56.054228000000002</v>
      </c>
      <c r="AA12" s="156">
        <f>'S1 Numbers'!O26/1000</f>
        <v>56.152158000000007</v>
      </c>
      <c r="AB12" s="156">
        <f>'S1 Numbers'!P26/1000</f>
        <v>56.249781000000006</v>
      </c>
      <c r="AC12" s="156">
        <f>'S1 Numbers'!Q26/1000</f>
        <v>56.363999999999997</v>
      </c>
      <c r="AD12" s="156">
        <f>'S1 Numbers'!R26/1000</f>
        <v>56.590562000000006</v>
      </c>
      <c r="AE12" s="156">
        <f>'S1 Numbers'!S26/1000</f>
        <v>56.722197999999999</v>
      </c>
      <c r="AF12" s="156">
        <f>'S1 Numbers'!T26/1000</f>
        <v>56.958502999999993</v>
      </c>
      <c r="AG12" s="156">
        <f>'S1 Numbers'!U26/1000</f>
        <v>57.076622</v>
      </c>
      <c r="AH12" s="156">
        <f>'S1 Numbers'!V26/1000</f>
        <v>57.186583999999996</v>
      </c>
    </row>
    <row r="13" spans="1:34" ht="17.5">
      <c r="A13" s="20" t="s">
        <v>497</v>
      </c>
      <c r="B13" s="140">
        <v>358.03429999999997</v>
      </c>
      <c r="C13" s="140">
        <v>359.9658</v>
      </c>
      <c r="D13" s="140">
        <v>362.31</v>
      </c>
      <c r="E13" s="140">
        <v>384.83890000000002</v>
      </c>
      <c r="F13" s="140">
        <v>385.55709999999999</v>
      </c>
      <c r="G13" s="140">
        <v>386.4006</v>
      </c>
      <c r="H13" s="140">
        <v>386.98329999999999</v>
      </c>
      <c r="I13" s="140">
        <v>387.89269999999999</v>
      </c>
      <c r="J13" s="140">
        <v>388.64059999999995</v>
      </c>
      <c r="K13" s="140">
        <v>389.51479999999998</v>
      </c>
      <c r="L13" s="140">
        <v>390.23659999999995</v>
      </c>
      <c r="M13" s="140">
        <v>390.96859999999998</v>
      </c>
      <c r="N13" s="140">
        <v>391.6635</v>
      </c>
      <c r="O13" s="140">
        <v>392.34280000000001</v>
      </c>
      <c r="P13" s="140">
        <v>387.67359999999996</v>
      </c>
      <c r="Q13" s="140">
        <v>388.07600000000002</v>
      </c>
      <c r="R13" s="140">
        <v>394.38299999999998</v>
      </c>
      <c r="S13" s="140">
        <v>394.8793</v>
      </c>
      <c r="T13" s="140">
        <v>394.4667</v>
      </c>
      <c r="U13" s="140">
        <v>394.4282</v>
      </c>
      <c r="V13" s="140">
        <v>394.25309999999996</v>
      </c>
      <c r="W13" s="140">
        <v>394.29579999999999</v>
      </c>
      <c r="X13" s="140">
        <v>394.88959999999997</v>
      </c>
      <c r="Y13" s="140">
        <v>395.46080000000001</v>
      </c>
      <c r="Z13" s="140">
        <v>395.61988000000002</v>
      </c>
      <c r="AA13" s="140">
        <v>395.70309999999995</v>
      </c>
      <c r="AB13" s="140">
        <v>396.71899999999999</v>
      </c>
      <c r="AC13" s="140">
        <v>397.03909999999996</v>
      </c>
      <c r="AD13" s="140">
        <v>397.0206</v>
      </c>
      <c r="AE13" s="140">
        <v>397.5958</v>
      </c>
      <c r="AF13" s="140">
        <v>398.35940000000005</v>
      </c>
      <c r="AG13" s="380">
        <v>398.83871599999998</v>
      </c>
      <c r="AH13" s="270">
        <v>394.48672100000005</v>
      </c>
    </row>
    <row r="14" spans="1:34" ht="30" customHeight="1">
      <c r="A14" s="22" t="s">
        <v>14</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F14" s="379"/>
      <c r="AG14" s="267"/>
      <c r="AH14" s="229" t="s">
        <v>275</v>
      </c>
    </row>
    <row r="15" spans="1:34" ht="36" customHeight="1">
      <c r="A15" s="20" t="s">
        <v>465</v>
      </c>
      <c r="B15" s="155">
        <v>3.3</v>
      </c>
      <c r="C15" s="155">
        <v>3.2</v>
      </c>
      <c r="D15" s="155">
        <v>3.516</v>
      </c>
      <c r="E15" s="155">
        <v>4.3380000000000001</v>
      </c>
      <c r="F15" s="155">
        <v>4.4539999999999997</v>
      </c>
      <c r="G15" s="155">
        <v>4.3179999999999996</v>
      </c>
      <c r="H15" s="155">
        <v>4.5860000000000003</v>
      </c>
      <c r="I15" s="155">
        <v>4.8520000000000003</v>
      </c>
      <c r="J15" s="155">
        <v>5.0720000000000001</v>
      </c>
      <c r="K15" s="155">
        <v>5.1639999999999997</v>
      </c>
      <c r="L15" s="155">
        <v>5.4050000000000002</v>
      </c>
      <c r="M15" s="155">
        <v>5.5670000000000002</v>
      </c>
      <c r="N15" s="155">
        <f>'S1 Numbers'!B28/1000</f>
        <v>5.73</v>
      </c>
      <c r="O15" s="155">
        <f>'S1 Numbers'!C28/1000</f>
        <v>5.8559999999999999</v>
      </c>
      <c r="P15" s="155">
        <f>'S1 Numbers'!D28/1000</f>
        <v>6.0940000000000003</v>
      </c>
      <c r="Q15" s="155">
        <f>'S1 Numbers'!E28/1000</f>
        <v>6.1509999999999998</v>
      </c>
      <c r="R15" s="155">
        <f>'S1 Numbers'!F28/1000</f>
        <v>6.4329999999999998</v>
      </c>
      <c r="S15" s="155">
        <f>'S1 Numbers'!G28/1000</f>
        <v>6.577</v>
      </c>
      <c r="T15" s="155">
        <f>'S1 Numbers'!H28/1000</f>
        <v>6.6829999999999998</v>
      </c>
      <c r="U15" s="155">
        <f>'S1 Numbers'!I28/1000</f>
        <v>6.633</v>
      </c>
      <c r="V15" s="155">
        <f>'S1 Numbers'!J28/1000</f>
        <v>6.5030000000000001</v>
      </c>
      <c r="W15" s="155">
        <f>'S1 Numbers'!K28/1000</f>
        <v>6.57</v>
      </c>
      <c r="X15" s="155">
        <f>'S1 Numbers'!L28/1000</f>
        <v>7.14</v>
      </c>
      <c r="Y15" s="155">
        <f>'S1 Numbers'!M28/1000</f>
        <v>7.2619999999999996</v>
      </c>
      <c r="Z15" s="155">
        <f>'S1 Numbers'!N28/1000</f>
        <v>7.4210000000000003</v>
      </c>
      <c r="AA15" s="155">
        <f>'S1 Numbers'!O28/1000</f>
        <v>7.4770000000000003</v>
      </c>
      <c r="AB15" s="155">
        <f>'S1 Numbers'!P28/1000</f>
        <v>7.8289999999999997</v>
      </c>
      <c r="AC15" s="155">
        <f>'S1 Numbers'!Q28/1000</f>
        <v>8.0540000000000003</v>
      </c>
      <c r="AD15" s="155">
        <f>'S1 Numbers'!R28/1000</f>
        <v>8.5180000000000007</v>
      </c>
      <c r="AE15" s="155">
        <f>'S1 Numbers'!S28/1000</f>
        <v>8.6539999999999999</v>
      </c>
      <c r="AF15" s="155">
        <f>'S1 Numbers'!T28/1000</f>
        <v>6.2990000000000004</v>
      </c>
      <c r="AG15" s="155">
        <f>'S1 Numbers'!U28/1000</f>
        <v>7.4279999999999999</v>
      </c>
      <c r="AH15" s="155">
        <f>'S1 Numbers'!V28/1000</f>
        <v>8.31</v>
      </c>
    </row>
    <row r="16" spans="1:34" ht="17.5">
      <c r="A16" s="20" t="s">
        <v>498</v>
      </c>
      <c r="B16" s="136">
        <v>61.6</v>
      </c>
      <c r="C16" s="136">
        <v>61</v>
      </c>
      <c r="D16" s="136">
        <v>61.5</v>
      </c>
      <c r="E16" s="136">
        <v>68.2</v>
      </c>
      <c r="F16" s="136">
        <v>70.7</v>
      </c>
      <c r="G16" s="136">
        <v>73.900000000000006</v>
      </c>
      <c r="H16" s="136">
        <v>78.3</v>
      </c>
      <c r="I16" s="136">
        <v>82.1</v>
      </c>
      <c r="J16" s="136">
        <v>85.7</v>
      </c>
      <c r="K16" s="136">
        <v>87.8</v>
      </c>
      <c r="L16" s="136">
        <v>88.3</v>
      </c>
      <c r="M16" s="136">
        <v>90.8</v>
      </c>
      <c r="N16" s="136">
        <v>92.6</v>
      </c>
      <c r="O16" s="136">
        <v>93</v>
      </c>
      <c r="P16" s="136">
        <v>96.6</v>
      </c>
      <c r="Q16" s="136">
        <v>97</v>
      </c>
      <c r="R16" s="136">
        <v>99.5</v>
      </c>
      <c r="S16" s="136">
        <v>100.6</v>
      </c>
      <c r="T16" s="136">
        <v>100.1</v>
      </c>
      <c r="U16" s="136">
        <v>99.5</v>
      </c>
      <c r="V16" s="136">
        <v>98.2</v>
      </c>
      <c r="W16" s="136">
        <v>99.5</v>
      </c>
      <c r="X16" s="136">
        <v>100.4</v>
      </c>
      <c r="Y16" s="136">
        <v>101.9</v>
      </c>
      <c r="Z16" s="136">
        <v>104.3</v>
      </c>
      <c r="AA16" s="136">
        <v>107</v>
      </c>
      <c r="AB16" s="136">
        <v>108.9</v>
      </c>
      <c r="AC16" s="136">
        <v>110.5</v>
      </c>
      <c r="AD16" s="136">
        <v>111.1</v>
      </c>
      <c r="AE16" s="136">
        <v>113.5</v>
      </c>
      <c r="AF16" s="136">
        <v>84.812430000000006</v>
      </c>
      <c r="AG16" s="380">
        <v>97</v>
      </c>
      <c r="AH16" s="380">
        <v>109.8</v>
      </c>
    </row>
    <row r="17" spans="1:34" ht="30.75" customHeight="1">
      <c r="A17" s="20" t="s">
        <v>466</v>
      </c>
      <c r="B17" s="156">
        <v>18.5</v>
      </c>
      <c r="C17" s="156">
        <v>18.747</v>
      </c>
      <c r="D17" s="156">
        <v>19.059999999999999</v>
      </c>
      <c r="E17" s="156">
        <v>18.806999999999999</v>
      </c>
      <c r="F17" s="156">
        <v>19.305</v>
      </c>
      <c r="G17" s="156">
        <v>19.670000000000002</v>
      </c>
      <c r="H17" s="156">
        <v>20.253</v>
      </c>
      <c r="I17" s="156">
        <v>20.6</v>
      </c>
      <c r="J17" s="156">
        <v>20.812000000000001</v>
      </c>
      <c r="K17" s="156">
        <v>21.021000000000001</v>
      </c>
      <c r="L17" s="156">
        <v>20.530999999999999</v>
      </c>
      <c r="M17" s="156">
        <v>20.774999999999999</v>
      </c>
      <c r="N17" s="156">
        <f>'S1 Numbers'!B29/1000</f>
        <v>21.533999999999999</v>
      </c>
      <c r="O17" s="156">
        <f>'S1 Numbers'!C29/1000</f>
        <v>21.824999999999999</v>
      </c>
      <c r="P17" s="156">
        <f>'S1 Numbers'!D29/1000</f>
        <v>22.114999999999998</v>
      </c>
      <c r="Q17" s="156">
        <f>'S1 Numbers'!E29/1000</f>
        <v>21.905000000000001</v>
      </c>
      <c r="R17" s="156">
        <f>'S1 Numbers'!F29/1000</f>
        <v>22.465</v>
      </c>
      <c r="S17" s="156">
        <f>'S1 Numbers'!G29/1000</f>
        <v>22.408000000000001</v>
      </c>
      <c r="T17" s="156">
        <f>'S1 Numbers'!H29/1000</f>
        <v>22.126000000000001</v>
      </c>
      <c r="U17" s="156">
        <f>'S1 Numbers'!I29/1000</f>
        <v>22.327000000000002</v>
      </c>
      <c r="V17" s="156">
        <f>'S1 Numbers'!J29/1000</f>
        <v>21.992000000000001</v>
      </c>
      <c r="W17" s="156">
        <f>'S1 Numbers'!K29/1000</f>
        <v>21.995999999999999</v>
      </c>
      <c r="X17" s="156">
        <f>'S1 Numbers'!L29/1000</f>
        <v>21.712</v>
      </c>
      <c r="Y17" s="156">
        <f>'S1 Numbers'!M29/1000</f>
        <v>21.786000000000001</v>
      </c>
      <c r="Z17" s="156">
        <f>'S1 Numbers'!N29/1000</f>
        <v>22.024999999999999</v>
      </c>
      <c r="AA17" s="156">
        <f>'S1 Numbers'!O29/1000</f>
        <v>22.395</v>
      </c>
      <c r="AB17" s="156">
        <f>'S1 Numbers'!P29/1000</f>
        <v>23.018999999999998</v>
      </c>
      <c r="AC17" s="156">
        <f>'S1 Numbers'!Q29/1000</f>
        <v>23.350999999999999</v>
      </c>
      <c r="AD17" s="156">
        <f>'S1 Numbers'!R29/1000</f>
        <v>23.024000000000001</v>
      </c>
      <c r="AE17" s="156">
        <f>'S1 Numbers'!S29/1000</f>
        <v>23.556999999999999</v>
      </c>
      <c r="AF17" s="156">
        <f>'S1 Numbers'!T29/1000</f>
        <v>17.641999999999999</v>
      </c>
      <c r="AG17" s="156">
        <f>'S1 Numbers'!U29/1000</f>
        <v>20.074000000000002</v>
      </c>
      <c r="AH17" s="156">
        <f>'S1 Numbers'!V29/1000</f>
        <v>22.061</v>
      </c>
    </row>
    <row r="18" spans="1:34" ht="17.5">
      <c r="A18" s="20" t="s">
        <v>499</v>
      </c>
      <c r="B18" s="136">
        <v>193.1</v>
      </c>
      <c r="C18" s="136">
        <v>196.5</v>
      </c>
      <c r="D18" s="136">
        <v>196.5</v>
      </c>
      <c r="E18" s="136">
        <v>190.6</v>
      </c>
      <c r="F18" s="136">
        <v>195.1</v>
      </c>
      <c r="G18" s="136">
        <v>199.6</v>
      </c>
      <c r="H18" s="136">
        <v>204.4</v>
      </c>
      <c r="I18" s="136">
        <v>207.5</v>
      </c>
      <c r="J18" s="136">
        <v>210</v>
      </c>
      <c r="K18" s="136">
        <v>212.6</v>
      </c>
      <c r="L18" s="136">
        <v>211.7</v>
      </c>
      <c r="M18" s="136">
        <v>215.1</v>
      </c>
      <c r="N18" s="136">
        <v>218.6</v>
      </c>
      <c r="O18" s="136">
        <v>221</v>
      </c>
      <c r="P18" s="136">
        <v>224.1</v>
      </c>
      <c r="Q18" s="136">
        <v>223.1</v>
      </c>
      <c r="R18" s="136">
        <v>226.1</v>
      </c>
      <c r="S18" s="136">
        <v>224.9</v>
      </c>
      <c r="T18" s="136">
        <v>222.8</v>
      </c>
      <c r="U18" s="136">
        <v>222.4</v>
      </c>
      <c r="V18" s="136">
        <v>219.5</v>
      </c>
      <c r="W18" s="136">
        <v>220.4</v>
      </c>
      <c r="X18" s="136">
        <v>218.5</v>
      </c>
      <c r="Y18" s="136">
        <v>218.6</v>
      </c>
      <c r="Z18" s="136">
        <v>222.9</v>
      </c>
      <c r="AA18" s="136">
        <v>226.9</v>
      </c>
      <c r="AB18" s="136">
        <v>233.1</v>
      </c>
      <c r="AC18" s="136">
        <v>235.7</v>
      </c>
      <c r="AD18" s="136">
        <v>239.1</v>
      </c>
      <c r="AE18" s="136">
        <v>241.7</v>
      </c>
      <c r="AF18" s="136">
        <v>185.7183</v>
      </c>
      <c r="AG18" s="380">
        <v>208.8</v>
      </c>
      <c r="AH18" s="380">
        <v>228.5</v>
      </c>
    </row>
    <row r="19" spans="1:34" ht="28.5" customHeight="1">
      <c r="A19" s="20" t="s">
        <v>467</v>
      </c>
      <c r="B19" s="230" t="s">
        <v>366</v>
      </c>
      <c r="C19" s="230" t="s">
        <v>366</v>
      </c>
      <c r="D19" s="230" t="s">
        <v>366</v>
      </c>
      <c r="E19" s="136">
        <v>35.654000000000003</v>
      </c>
      <c r="F19" s="136">
        <v>36.459000000000003</v>
      </c>
      <c r="G19" s="136">
        <v>36.735999999999997</v>
      </c>
      <c r="H19" s="136">
        <v>37.777000000000001</v>
      </c>
      <c r="I19" s="136">
        <v>38.582000000000001</v>
      </c>
      <c r="J19" s="136">
        <v>39.168999999999997</v>
      </c>
      <c r="K19" s="136">
        <v>39.770000000000003</v>
      </c>
      <c r="L19" s="136">
        <v>39.561</v>
      </c>
      <c r="M19" s="136">
        <v>40.064999999999998</v>
      </c>
      <c r="N19" s="136">
        <f>'S1 Numbers'!B30/1000</f>
        <v>41.534999999999997</v>
      </c>
      <c r="O19" s="136">
        <f>'S1 Numbers'!C30/1000</f>
        <v>42.037999999999997</v>
      </c>
      <c r="P19" s="136">
        <f>'S1 Numbers'!D30/1000</f>
        <v>42.078000000000003</v>
      </c>
      <c r="Q19" s="136">
        <f>'S1 Numbers'!E30/1000</f>
        <v>42.085999999999999</v>
      </c>
      <c r="R19" s="136">
        <f>'S1 Numbers'!F30/1000</f>
        <v>43.456000000000003</v>
      </c>
      <c r="S19" s="136">
        <f>'S1 Numbers'!G30/1000</f>
        <v>43.988</v>
      </c>
      <c r="T19" s="136">
        <f>'S1 Numbers'!H30/1000</f>
        <v>43.798999999999999</v>
      </c>
      <c r="U19" s="136">
        <f>'S1 Numbers'!I30/1000</f>
        <v>43.566000000000003</v>
      </c>
      <c r="V19" s="136">
        <f>'S1 Numbers'!J30/1000</f>
        <v>43.16</v>
      </c>
      <c r="W19" s="136">
        <f>'S1 Numbers'!K30/1000</f>
        <v>43.085000000000001</v>
      </c>
      <c r="X19" s="136">
        <f>'S1 Numbers'!L30/1000</f>
        <v>43.497999999999998</v>
      </c>
      <c r="Y19" s="136">
        <f>'S1 Numbers'!M30/1000</f>
        <v>43.710999999999999</v>
      </c>
      <c r="Z19" s="136">
        <f>'S1 Numbers'!N30/1000</f>
        <v>44.776000000000003</v>
      </c>
      <c r="AA19" s="136">
        <f>'S1 Numbers'!O30/1000</f>
        <v>45.374000000000002</v>
      </c>
      <c r="AB19" s="136">
        <f>'S1 Numbers'!P30/1000</f>
        <v>46.843000000000004</v>
      </c>
      <c r="AC19" s="136">
        <f>'S1 Numbers'!Q30/1000</f>
        <v>48.045000000000002</v>
      </c>
      <c r="AD19" s="136">
        <f>'S1 Numbers'!R30/1000</f>
        <v>48.186999999999998</v>
      </c>
      <c r="AE19" s="136">
        <f>'S1 Numbers'!S30/1000</f>
        <v>48.713000000000001</v>
      </c>
      <c r="AF19" s="136">
        <f>'S1 Numbers'!T30/1000</f>
        <v>37.883000000000003</v>
      </c>
      <c r="AG19" s="136">
        <f>'S1 Numbers'!U30/1000</f>
        <v>43.41</v>
      </c>
      <c r="AH19" s="136">
        <f>'S1 Numbers'!V30/1000</f>
        <v>47.378999999999998</v>
      </c>
    </row>
    <row r="20" spans="1:34" ht="17.5">
      <c r="A20" s="20" t="s">
        <v>500</v>
      </c>
      <c r="B20" s="230" t="s">
        <v>366</v>
      </c>
      <c r="C20" s="230" t="s">
        <v>366</v>
      </c>
      <c r="D20" s="230" t="s">
        <v>366</v>
      </c>
      <c r="E20" s="136">
        <v>412.3</v>
      </c>
      <c r="F20" s="136">
        <v>421.5</v>
      </c>
      <c r="G20" s="136">
        <v>429.7</v>
      </c>
      <c r="H20" s="136">
        <v>441.1</v>
      </c>
      <c r="I20" s="136">
        <v>450.3</v>
      </c>
      <c r="J20" s="136">
        <v>458.5</v>
      </c>
      <c r="K20" s="136">
        <v>467</v>
      </c>
      <c r="L20" s="136">
        <v>466</v>
      </c>
      <c r="M20" s="136">
        <v>472.3</v>
      </c>
      <c r="N20" s="136">
        <v>483.2</v>
      </c>
      <c r="O20" s="136">
        <v>486.1</v>
      </c>
      <c r="P20" s="136">
        <v>492</v>
      </c>
      <c r="Q20" s="136">
        <v>492.2</v>
      </c>
      <c r="R20" s="136">
        <v>499.5</v>
      </c>
      <c r="S20" s="136">
        <v>504.2</v>
      </c>
      <c r="T20" s="136">
        <v>499.7</v>
      </c>
      <c r="U20" s="136">
        <v>494.5</v>
      </c>
      <c r="V20" s="136">
        <v>488</v>
      </c>
      <c r="W20" s="136">
        <v>489.7</v>
      </c>
      <c r="X20" s="136">
        <v>490.1</v>
      </c>
      <c r="Y20" s="136">
        <v>492.1</v>
      </c>
      <c r="Z20" s="136">
        <v>506.1</v>
      </c>
      <c r="AA20" s="136">
        <v>515.6</v>
      </c>
      <c r="AB20" s="136">
        <v>527.70000000000005</v>
      </c>
      <c r="AC20" s="136">
        <v>535.1</v>
      </c>
      <c r="AD20" s="136">
        <v>537.9</v>
      </c>
      <c r="AE20" s="136">
        <v>544.9</v>
      </c>
      <c r="AF20" s="136">
        <v>427.9</v>
      </c>
      <c r="AG20" s="380">
        <v>478.9</v>
      </c>
      <c r="AH20" s="380">
        <v>521.1</v>
      </c>
    </row>
    <row r="21" spans="1:34" ht="35.25" customHeight="1">
      <c r="A21" s="21" t="s">
        <v>685</v>
      </c>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Z21" s="20"/>
      <c r="AA21" s="20"/>
      <c r="AB21" s="20"/>
      <c r="AC21" s="20"/>
      <c r="AF21" s="379"/>
      <c r="AG21" s="267"/>
      <c r="AH21" s="229" t="s">
        <v>94</v>
      </c>
    </row>
    <row r="22" spans="1:34" ht="17.5">
      <c r="A22" s="20" t="s">
        <v>501</v>
      </c>
      <c r="B22" s="155">
        <v>6.798</v>
      </c>
      <c r="C22" s="155">
        <v>6.1289999999999996</v>
      </c>
      <c r="D22" s="155">
        <v>5.6390000000000002</v>
      </c>
      <c r="E22" s="155">
        <v>4.8529999999999998</v>
      </c>
      <c r="F22" s="155">
        <v>5.5709999999999997</v>
      </c>
      <c r="G22" s="155">
        <v>5.3390000000000004</v>
      </c>
      <c r="H22" s="155">
        <v>4.3979999999999997</v>
      </c>
      <c r="I22" s="155">
        <v>4.4240000000000004</v>
      </c>
      <c r="J22" s="155">
        <v>4.4569999999999999</v>
      </c>
      <c r="K22" s="155">
        <v>4.0750000000000002</v>
      </c>
      <c r="L22" s="155">
        <v>3.8940000000000001</v>
      </c>
      <c r="M22" s="155">
        <v>3.758</v>
      </c>
      <c r="N22" s="155">
        <f>'S1 Numbers'!B33/1000</f>
        <v>3.5329999999999999</v>
      </c>
      <c r="O22" s="155">
        <f>'S1 Numbers'!C33/1000</f>
        <v>3.2930000000000001</v>
      </c>
      <c r="P22" s="155">
        <f>'S1 Numbers'!D33/1000</f>
        <v>5.0110000000000001</v>
      </c>
      <c r="Q22" s="155">
        <f>'S1 Numbers'!E33/1000</f>
        <v>4.899</v>
      </c>
      <c r="R22" s="155">
        <f>'S1 Numbers'!F33/1000</f>
        <v>4.7960000000000003</v>
      </c>
      <c r="S22" s="155">
        <f>'S1 Numbers'!G33/1000</f>
        <v>4.3780000000000001</v>
      </c>
      <c r="T22" s="155">
        <f>'S1 Numbers'!H33/1000</f>
        <v>4.4649999999999999</v>
      </c>
      <c r="U22" s="155">
        <f>'S1 Numbers'!I33/1000</f>
        <v>4.125</v>
      </c>
      <c r="V22" s="155">
        <f>'S1 Numbers'!J33/1000</f>
        <v>3.589</v>
      </c>
      <c r="W22" s="155">
        <f>'S1 Numbers'!K33/1000</f>
        <v>3.4289999999999998</v>
      </c>
      <c r="X22" s="155">
        <f>'S1 Numbers'!L33/1000</f>
        <v>3.5249999999999999</v>
      </c>
      <c r="Y22" s="155">
        <f>'S1 Numbers'!M33/1000</f>
        <v>3.121</v>
      </c>
      <c r="Z22" s="155">
        <f>'S1 Numbers'!N33/1000</f>
        <v>3.1520000000000001</v>
      </c>
      <c r="AA22" s="155">
        <f>'S1 Numbers'!O33/1000</f>
        <v>3.008</v>
      </c>
      <c r="AB22" s="155">
        <f>'S1 Numbers'!P33/1000</f>
        <v>3.101</v>
      </c>
      <c r="AC22" s="155">
        <f>'S1 Numbers'!Q33/1000</f>
        <v>2.762</v>
      </c>
      <c r="AD22" s="155">
        <f>'S1 Numbers'!R33/1000</f>
        <v>2.6989999999999998</v>
      </c>
      <c r="AE22" s="155">
        <f>'S1 Numbers'!S33/1000</f>
        <v>2.5649999999999999</v>
      </c>
      <c r="AF22" s="155">
        <f>'S1 Numbers'!T33/1000</f>
        <v>1.6759999999999999</v>
      </c>
      <c r="AG22" s="155">
        <f>'S1 Numbers'!U33/1000</f>
        <v>1.7589999999999999</v>
      </c>
      <c r="AH22" s="155">
        <f>'S1 Numbers'!V33/1000</f>
        <v>1.9490000000000001</v>
      </c>
    </row>
    <row r="23" spans="1:34" ht="17.5">
      <c r="A23" s="20" t="s">
        <v>502</v>
      </c>
      <c r="B23" s="136">
        <v>65.658000000000001</v>
      </c>
      <c r="C23" s="136">
        <v>56.186</v>
      </c>
      <c r="D23" s="136">
        <v>53.484999999999999</v>
      </c>
      <c r="E23" s="136">
        <v>48.834000000000003</v>
      </c>
      <c r="F23" s="136">
        <v>50.19</v>
      </c>
      <c r="G23" s="136">
        <v>49.154000000000003</v>
      </c>
      <c r="H23" s="136">
        <v>48.097000000000001</v>
      </c>
      <c r="I23" s="136">
        <v>46.582999999999998</v>
      </c>
      <c r="J23" s="136">
        <v>44.255000000000003</v>
      </c>
      <c r="K23" s="136">
        <v>42.545000000000002</v>
      </c>
      <c r="L23" s="136">
        <v>41.564</v>
      </c>
      <c r="M23" s="136">
        <v>40.56</v>
      </c>
      <c r="N23" s="136">
        <v>39.406999999999996</v>
      </c>
      <c r="O23" s="136">
        <v>37.215000000000003</v>
      </c>
      <c r="P23" s="136">
        <v>49.091316499999998</v>
      </c>
      <c r="Q23" s="136">
        <v>46.177765099999995</v>
      </c>
      <c r="R23" s="136">
        <v>44.853841170000003</v>
      </c>
      <c r="S23" s="136">
        <v>43.074955979999999</v>
      </c>
      <c r="T23" s="136">
        <v>39.945835879999997</v>
      </c>
      <c r="U23" s="136">
        <v>37.997112229999999</v>
      </c>
      <c r="V23" s="136">
        <v>34.80580604</v>
      </c>
      <c r="W23" s="136">
        <v>35.38762964</v>
      </c>
      <c r="X23" s="136">
        <v>34.809533930000001</v>
      </c>
      <c r="Y23" s="136">
        <v>32.932115270000004</v>
      </c>
      <c r="Z23" s="136">
        <v>34.761438430000005</v>
      </c>
      <c r="AA23" s="136">
        <v>33.328192949999995</v>
      </c>
      <c r="AB23" s="136">
        <v>32.188630179999997</v>
      </c>
      <c r="AC23" s="136">
        <v>31.118864130000002</v>
      </c>
      <c r="AD23" s="136">
        <v>31.579605730000001</v>
      </c>
      <c r="AE23" s="136">
        <v>30.547719789999999</v>
      </c>
      <c r="AF23" s="136">
        <v>23.895946360000003</v>
      </c>
      <c r="AG23" s="380">
        <v>27.135166389999998</v>
      </c>
      <c r="AH23" s="380">
        <v>29.74180355</v>
      </c>
    </row>
    <row r="24" spans="1:34" ht="29.25" customHeight="1">
      <c r="A24" s="21" t="s">
        <v>503</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AB24" s="226"/>
      <c r="AF24" s="379"/>
      <c r="AG24" s="267"/>
      <c r="AH24" s="226" t="s">
        <v>98</v>
      </c>
    </row>
    <row r="25" spans="1:34" ht="17.5">
      <c r="A25" s="20" t="s">
        <v>95</v>
      </c>
      <c r="B25" s="134">
        <v>585</v>
      </c>
      <c r="C25" s="134">
        <v>571</v>
      </c>
      <c r="D25" s="134">
        <v>532</v>
      </c>
      <c r="E25" s="134">
        <v>525</v>
      </c>
      <c r="F25" s="134">
        <v>513</v>
      </c>
      <c r="G25" s="134">
        <v>494</v>
      </c>
      <c r="H25" s="134">
        <v>477.89800000000002</v>
      </c>
      <c r="I25" s="134">
        <v>448.45499999999998</v>
      </c>
      <c r="J25" s="134">
        <v>423.798</v>
      </c>
      <c r="K25" s="134">
        <v>454.78399999999999</v>
      </c>
      <c r="L25" s="134">
        <v>457.94900000000001</v>
      </c>
      <c r="M25" s="134">
        <v>465.84899999999999</v>
      </c>
      <c r="N25" s="134">
        <f>'S1 Numbers'!B10</f>
        <v>470.74</v>
      </c>
      <c r="O25" s="134">
        <f>'S1 Numbers'!C10</f>
        <v>477.58199999999999</v>
      </c>
      <c r="P25" s="134">
        <f>'S1 Numbers'!D10</f>
        <v>459.26817353667303</v>
      </c>
      <c r="Q25" s="134">
        <f>'S1 Numbers'!E10</f>
        <v>465.391119683515</v>
      </c>
      <c r="R25" s="134">
        <f>'S1 Numbers'!F10</f>
        <v>475.87219874052204</v>
      </c>
      <c r="S25" s="134">
        <f>'S1 Numbers'!G10</f>
        <v>487.27188189445798</v>
      </c>
      <c r="T25" s="134">
        <f>'S1 Numbers'!H10</f>
        <v>483.62759932549</v>
      </c>
      <c r="U25" s="134">
        <f>'S1 Numbers'!I10</f>
        <v>457.98391183951401</v>
      </c>
      <c r="V25" s="134">
        <f>'S1 Numbers'!J10</f>
        <v>430.20142850458996</v>
      </c>
      <c r="W25" s="134">
        <f>'S1 Numbers'!K10</f>
        <v>435.66026836712496</v>
      </c>
      <c r="X25" s="134">
        <f>'S1 Numbers'!L10</f>
        <v>420.33443270129902</v>
      </c>
      <c r="Y25" s="134">
        <f>'S1 Numbers'!M10</f>
        <v>421.04883354776399</v>
      </c>
      <c r="Z25" s="134">
        <f>'S1 Numbers'!N10</f>
        <v>414.25029992058404</v>
      </c>
      <c r="AA25" s="134">
        <f>'S1 Numbers'!O10</f>
        <v>409.66746427557405</v>
      </c>
      <c r="AB25" s="134">
        <f>'S1 Numbers'!P10</f>
        <v>392.25107346341002</v>
      </c>
      <c r="AC25" s="134">
        <f>'S1 Numbers'!Q10</f>
        <v>386</v>
      </c>
      <c r="AD25" s="134">
        <f>'S1 Numbers'!R10</f>
        <v>373</v>
      </c>
      <c r="AE25" s="134">
        <f>'S1 Numbers'!S10</f>
        <v>361</v>
      </c>
      <c r="AF25" s="134">
        <f>'S1 Numbers'!T10</f>
        <v>125</v>
      </c>
      <c r="AG25" s="134">
        <f>'S1 Numbers'!U10</f>
        <v>233.056433340046</v>
      </c>
      <c r="AH25" s="134">
        <f>'S1 Numbers'!V10</f>
        <v>300.72641410393402</v>
      </c>
    </row>
    <row r="26" spans="1:34" ht="17.5">
      <c r="A26" s="20" t="s">
        <v>96</v>
      </c>
      <c r="B26" s="157">
        <v>4850</v>
      </c>
      <c r="C26" s="157">
        <v>4665</v>
      </c>
      <c r="D26" s="157">
        <v>4480</v>
      </c>
      <c r="E26" s="157">
        <v>4381</v>
      </c>
      <c r="F26" s="157">
        <v>4414</v>
      </c>
      <c r="G26" s="157">
        <v>4366</v>
      </c>
      <c r="H26" s="157">
        <v>4455</v>
      </c>
      <c r="I26" s="157">
        <v>4430</v>
      </c>
      <c r="J26" s="157">
        <v>4350</v>
      </c>
      <c r="K26" s="157">
        <v>4376</v>
      </c>
      <c r="L26" s="157">
        <v>4420</v>
      </c>
      <c r="M26" s="157">
        <v>4455</v>
      </c>
      <c r="N26" s="157">
        <v>4550</v>
      </c>
      <c r="O26" s="135">
        <v>4681</v>
      </c>
      <c r="P26" s="135">
        <v>4608.5069957000906</v>
      </c>
      <c r="Q26" s="135">
        <v>4699.4152784602902</v>
      </c>
      <c r="R26" s="135">
        <v>4892.5538984958685</v>
      </c>
      <c r="S26" s="135">
        <v>5142.7887793231157</v>
      </c>
      <c r="T26" s="135">
        <v>5249.9104376266314</v>
      </c>
      <c r="U26" s="135">
        <v>5188.23895685357</v>
      </c>
      <c r="V26" s="135">
        <v>5164.3176474107522</v>
      </c>
      <c r="W26" s="135">
        <v>5190.9155420895049</v>
      </c>
      <c r="X26" s="135">
        <v>5099.2304015546124</v>
      </c>
      <c r="Y26" s="135">
        <v>5200.6522618848212</v>
      </c>
      <c r="Z26" s="135">
        <v>5142.4503524252232</v>
      </c>
      <c r="AA26" s="135">
        <v>5022.917338166827</v>
      </c>
      <c r="AB26" s="135">
        <v>4930.5356953235096</v>
      </c>
      <c r="AC26" s="135">
        <v>4832</v>
      </c>
      <c r="AD26" s="135">
        <v>4786</v>
      </c>
      <c r="AE26" s="135">
        <v>4526</v>
      </c>
      <c r="AF26" s="135">
        <v>1731</v>
      </c>
      <c r="AG26" s="381">
        <v>3121</v>
      </c>
      <c r="AH26" s="381">
        <v>3745</v>
      </c>
    </row>
    <row r="27" spans="1:34" ht="33" customHeight="1">
      <c r="A27" s="21" t="s">
        <v>504</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F27" s="379"/>
      <c r="AG27" s="267"/>
      <c r="AH27" s="226" t="s">
        <v>98</v>
      </c>
    </row>
    <row r="28" spans="1:34" ht="17.5">
      <c r="A28" s="20" t="s">
        <v>95</v>
      </c>
      <c r="B28" s="133">
        <v>54.8</v>
      </c>
      <c r="C28" s="133">
        <v>54.807099310159145</v>
      </c>
      <c r="D28" s="133">
        <v>60.20309737253244</v>
      </c>
      <c r="E28" s="133">
        <v>59.64249407178653</v>
      </c>
      <c r="F28" s="133">
        <v>55.265356449480002</v>
      </c>
      <c r="G28" s="133">
        <v>56.66</v>
      </c>
      <c r="H28" s="133">
        <v>57.49</v>
      </c>
      <c r="I28" s="133">
        <v>60.71</v>
      </c>
      <c r="J28" s="133">
        <v>62.46</v>
      </c>
      <c r="K28" s="133">
        <v>64.88</v>
      </c>
      <c r="L28" s="133">
        <v>64.787857000000002</v>
      </c>
      <c r="M28" s="133">
        <v>64.568996999999996</v>
      </c>
      <c r="N28" s="133">
        <f>'S1 Numbers'!B38</f>
        <v>52.37623</v>
      </c>
      <c r="O28" s="133">
        <f>'S1 Numbers'!C38</f>
        <v>55.892938999999998</v>
      </c>
      <c r="P28" s="133">
        <f>'S1 Numbers'!D38</f>
        <v>61.256430999999999</v>
      </c>
      <c r="Q28" s="133">
        <f>'S1 Numbers'!E38</f>
        <v>66.735898999999989</v>
      </c>
      <c r="R28" s="133">
        <f>'S1 Numbers'!F38</f>
        <v>69.785303999999996</v>
      </c>
      <c r="S28" s="133">
        <f>'S1 Numbers'!G38</f>
        <v>72.744290000000007</v>
      </c>
      <c r="T28" s="133">
        <f>'S1 Numbers'!H38</f>
        <v>76.256077703670073</v>
      </c>
      <c r="U28" s="133">
        <f>'S1 Numbers'!I38</f>
        <v>76.473890324940314</v>
      </c>
      <c r="V28" s="133">
        <f>'S1 Numbers'!J38</f>
        <v>79.5</v>
      </c>
      <c r="W28" s="133">
        <f>'S1 Numbers'!K38</f>
        <v>83.310800000000015</v>
      </c>
      <c r="X28" s="140">
        <f>'S1 Numbers'!L38</f>
        <v>85.752108000000007</v>
      </c>
      <c r="Y28" s="140">
        <f>'S1 Numbers'!M38</f>
        <v>86.7</v>
      </c>
      <c r="Z28" s="140">
        <f>'S1 Numbers'!N38</f>
        <v>91.7</v>
      </c>
      <c r="AA28" s="140">
        <f>'S1 Numbers'!O38</f>
        <v>93.4</v>
      </c>
      <c r="AB28" s="140">
        <f>'S1 Numbers'!P38</f>
        <v>94.2</v>
      </c>
      <c r="AC28" s="140">
        <f>'S1 Numbers'!Q38</f>
        <v>97.141767999999999</v>
      </c>
      <c r="AD28" s="140">
        <f>'S1 Numbers'!R38</f>
        <v>97</v>
      </c>
      <c r="AE28" s="140">
        <f>'S1 Numbers'!S38</f>
        <v>94.654132000000004</v>
      </c>
      <c r="AF28" s="140">
        <f>'S1 Numbers'!T38</f>
        <v>14.887847999999998</v>
      </c>
      <c r="AG28" s="140">
        <f>'S1 Numbers'!U38</f>
        <v>48.8</v>
      </c>
      <c r="AH28" s="382" t="str">
        <f>'S1 Numbers'!V38</f>
        <v>[Unavailable]</v>
      </c>
    </row>
    <row r="29" spans="1:34" ht="17.5">
      <c r="A29" s="20" t="s">
        <v>505</v>
      </c>
      <c r="B29" s="158">
        <v>810</v>
      </c>
      <c r="C29" s="158">
        <v>792</v>
      </c>
      <c r="D29" s="158">
        <v>770</v>
      </c>
      <c r="E29" s="158">
        <v>740</v>
      </c>
      <c r="F29" s="158">
        <v>735</v>
      </c>
      <c r="G29" s="158">
        <v>761</v>
      </c>
      <c r="H29" s="158">
        <v>801</v>
      </c>
      <c r="I29" s="158">
        <v>846</v>
      </c>
      <c r="J29" s="158">
        <v>892</v>
      </c>
      <c r="K29" s="158">
        <v>931</v>
      </c>
      <c r="L29" s="158">
        <v>755.07728800000007</v>
      </c>
      <c r="M29" s="158">
        <v>758.62800500000014</v>
      </c>
      <c r="N29" s="158">
        <v>775.31515200000001</v>
      </c>
      <c r="O29" s="157">
        <v>791.3949819999998</v>
      </c>
      <c r="P29" s="157">
        <v>808.4841540000001</v>
      </c>
      <c r="Q29" s="157">
        <v>827.39479300000005</v>
      </c>
      <c r="R29" s="157">
        <v>984.0354719999998</v>
      </c>
      <c r="S29" s="157">
        <v>1018.053317</v>
      </c>
      <c r="T29" s="157">
        <v>1074.1627000000001</v>
      </c>
      <c r="U29" s="157">
        <v>1065.3918000000001</v>
      </c>
      <c r="V29" s="157">
        <v>1160.4289000000001</v>
      </c>
      <c r="W29" s="272">
        <v>1228.018</v>
      </c>
      <c r="X29" s="272">
        <v>1269.0237239999999</v>
      </c>
      <c r="Y29" s="272">
        <v>1332.634</v>
      </c>
      <c r="Z29" s="272">
        <v>1392.6010000000001</v>
      </c>
      <c r="AA29" s="272">
        <v>1463.777</v>
      </c>
      <c r="AB29" s="272">
        <v>1469.675</v>
      </c>
      <c r="AC29" s="272">
        <v>1476</v>
      </c>
      <c r="AD29" s="272">
        <v>1520</v>
      </c>
      <c r="AE29" s="272">
        <v>1504</v>
      </c>
      <c r="AF29" s="273">
        <v>344</v>
      </c>
      <c r="AG29" s="272">
        <v>894</v>
      </c>
      <c r="AH29" s="134" t="s">
        <v>366</v>
      </c>
    </row>
    <row r="30" spans="1:34" ht="27.75" customHeight="1">
      <c r="A30" s="21" t="s">
        <v>99</v>
      </c>
      <c r="B30" s="226"/>
      <c r="C30" s="226"/>
      <c r="D30" s="226"/>
      <c r="E30" s="226"/>
      <c r="F30" s="226"/>
      <c r="G30" s="226"/>
      <c r="H30" s="226"/>
      <c r="I30" s="226"/>
      <c r="J30" s="226"/>
      <c r="K30" s="226"/>
      <c r="L30" s="226"/>
      <c r="M30" s="226"/>
      <c r="N30" s="226"/>
      <c r="O30" s="157"/>
      <c r="P30" s="157"/>
      <c r="Q30" s="157"/>
      <c r="R30" s="157"/>
      <c r="S30" s="157"/>
      <c r="T30" s="135"/>
      <c r="U30" s="135"/>
      <c r="V30" s="135"/>
      <c r="W30" s="135"/>
      <c r="X30" s="135"/>
      <c r="Y30" s="135"/>
      <c r="Z30" s="135"/>
      <c r="AA30" s="135"/>
      <c r="AB30" s="135"/>
      <c r="AC30" s="135"/>
      <c r="AD30" s="135"/>
      <c r="AE30" s="135"/>
      <c r="AG30" s="381"/>
      <c r="AH30" s="267"/>
    </row>
    <row r="31" spans="1:34" ht="17.5">
      <c r="A31" s="20" t="s">
        <v>95</v>
      </c>
      <c r="B31" s="133">
        <v>9.9</v>
      </c>
      <c r="C31" s="133">
        <v>9.5704999999999991</v>
      </c>
      <c r="D31" s="133">
        <v>10.3828</v>
      </c>
      <c r="E31" s="133">
        <v>11.120799999999999</v>
      </c>
      <c r="F31" s="133">
        <v>11.787000000000001</v>
      </c>
      <c r="G31" s="133">
        <v>12.313000000000001</v>
      </c>
      <c r="H31" s="133">
        <v>13.214</v>
      </c>
      <c r="I31" s="133">
        <v>14.391</v>
      </c>
      <c r="J31" s="133">
        <v>15.193</v>
      </c>
      <c r="K31" s="133">
        <v>15.941000000000001</v>
      </c>
      <c r="L31" s="133">
        <v>16.786999999999999</v>
      </c>
      <c r="M31" s="133">
        <v>18.081</v>
      </c>
      <c r="N31" s="133">
        <f>'S1 Numbers'!B41/1000</f>
        <v>19.783000000000001</v>
      </c>
      <c r="O31" s="133">
        <f>'S1 Numbers'!C41/1000</f>
        <v>21.083645000000004</v>
      </c>
      <c r="P31" s="133">
        <f>'S1 Numbers'!D41/1000</f>
        <v>22.554745999999998</v>
      </c>
      <c r="Q31" s="133">
        <f>'S1 Numbers'!E41/1000</f>
        <v>23.795280999999999</v>
      </c>
      <c r="R31" s="133">
        <f>'S1 Numbers'!F41/1000</f>
        <v>24.436938999999999</v>
      </c>
      <c r="S31" s="133">
        <f>'S1 Numbers'!G41/1000</f>
        <v>25.132359000000001</v>
      </c>
      <c r="T31" s="133">
        <f>'S1 Numbers'!H41/1000</f>
        <v>24.348159000000003</v>
      </c>
      <c r="U31" s="133">
        <f>'S1 Numbers'!I41/1000</f>
        <v>22.492999999999999</v>
      </c>
      <c r="V31" s="133">
        <f>'S1 Numbers'!J41/1000</f>
        <v>20.905000000000001</v>
      </c>
      <c r="W31" s="133">
        <f>'S1 Numbers'!K41/1000</f>
        <v>22.065000000000001</v>
      </c>
      <c r="X31" s="133">
        <f>'S1 Numbers'!L41/1000</f>
        <v>22.207000000000001</v>
      </c>
      <c r="Y31" s="133">
        <f>'S1 Numbers'!M41/1000</f>
        <v>23.251000000000001</v>
      </c>
      <c r="Z31" s="133">
        <f>'S1 Numbers'!N41/1000</f>
        <v>24.076000000000001</v>
      </c>
      <c r="AA31" s="133">
        <f>'S1 Numbers'!O41/1000</f>
        <v>25.509</v>
      </c>
      <c r="AB31" s="133">
        <f>'S1 Numbers'!P41/1000</f>
        <v>26.922999999999998</v>
      </c>
      <c r="AC31" s="133">
        <f>'S1 Numbers'!Q41/1000</f>
        <v>28.831</v>
      </c>
      <c r="AD31" s="133">
        <f>'S1 Numbers'!R41/1000</f>
        <v>29.443999999999999</v>
      </c>
      <c r="AE31" s="133">
        <f>'S1 Numbers'!S41/1000</f>
        <v>28.876999999999999</v>
      </c>
      <c r="AF31" s="133">
        <f>'S1 Numbers'!T41/1000</f>
        <v>7.0389999999999997</v>
      </c>
      <c r="AG31" s="133">
        <f>'S1 Numbers'!U41/1000</f>
        <v>7</v>
      </c>
      <c r="AH31" s="133">
        <f>'S1 Numbers'!V41/1000</f>
        <v>21.472000000000001</v>
      </c>
    </row>
    <row r="32" spans="1:34" ht="17.5">
      <c r="A32" s="20" t="s">
        <v>100</v>
      </c>
      <c r="B32" s="133">
        <v>102.4</v>
      </c>
      <c r="C32" s="133">
        <v>95.8</v>
      </c>
      <c r="D32" s="133">
        <v>106.1</v>
      </c>
      <c r="E32" s="133">
        <v>112.3</v>
      </c>
      <c r="F32" s="133">
        <v>122.2</v>
      </c>
      <c r="G32" s="133">
        <v>129.4</v>
      </c>
      <c r="H32" s="133">
        <v>135.80000000000001</v>
      </c>
      <c r="I32" s="133">
        <v>146.69999999999999</v>
      </c>
      <c r="J32" s="133">
        <v>158.9</v>
      </c>
      <c r="K32" s="133">
        <v>168.4</v>
      </c>
      <c r="L32" s="133">
        <v>179.88521299999999</v>
      </c>
      <c r="M32" s="133">
        <v>181.230875</v>
      </c>
      <c r="N32" s="133">
        <v>188.8</v>
      </c>
      <c r="O32" s="133">
        <v>200</v>
      </c>
      <c r="P32" s="200">
        <v>215.7</v>
      </c>
      <c r="Q32" s="200">
        <v>228.21700000000001</v>
      </c>
      <c r="R32" s="200">
        <v>235.19900000000001</v>
      </c>
      <c r="S32" s="200">
        <v>240.72200000000001</v>
      </c>
      <c r="T32" s="200">
        <v>235.4</v>
      </c>
      <c r="U32" s="200">
        <v>217.73874599999999</v>
      </c>
      <c r="V32" s="200">
        <v>210.29397499999999</v>
      </c>
      <c r="W32" s="200">
        <v>218.99896699999999</v>
      </c>
      <c r="X32" s="200">
        <v>220.428247</v>
      </c>
      <c r="Y32" s="200">
        <v>228.246656</v>
      </c>
      <c r="Z32" s="200">
        <v>238.24977200000001</v>
      </c>
      <c r="AA32" s="200">
        <v>251.329409</v>
      </c>
      <c r="AB32" s="200">
        <v>268.24512800000002</v>
      </c>
      <c r="AC32" s="200">
        <v>284.42026499999997</v>
      </c>
      <c r="AD32" s="200">
        <v>292.09021000000001</v>
      </c>
      <c r="AE32" s="200">
        <v>296.68131099999999</v>
      </c>
      <c r="AF32" s="200">
        <v>73.686000000000007</v>
      </c>
      <c r="AG32" s="200">
        <v>64.383157999999995</v>
      </c>
      <c r="AH32" s="200">
        <v>221.77810500000001</v>
      </c>
    </row>
    <row r="33" spans="1:34" ht="27.75" customHeight="1">
      <c r="A33" s="21" t="s">
        <v>101</v>
      </c>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F33" s="379"/>
      <c r="AG33" s="267"/>
      <c r="AH33" s="226" t="s">
        <v>7</v>
      </c>
    </row>
    <row r="34" spans="1:34" ht="17.5">
      <c r="A34" s="24" t="s">
        <v>669</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G34" s="267"/>
      <c r="AH34" s="267"/>
    </row>
    <row r="35" spans="1:34" ht="17.5">
      <c r="A35" s="20" t="s">
        <v>95</v>
      </c>
      <c r="B35" s="134" t="s">
        <v>366</v>
      </c>
      <c r="C35" s="134" t="s">
        <v>366</v>
      </c>
      <c r="D35" s="134" t="s">
        <v>366</v>
      </c>
      <c r="E35" s="134" t="s">
        <v>366</v>
      </c>
      <c r="F35" s="134" t="s">
        <v>366</v>
      </c>
      <c r="G35" s="134" t="s">
        <v>366</v>
      </c>
      <c r="H35" s="134" t="s">
        <v>366</v>
      </c>
      <c r="I35" s="134" t="s">
        <v>366</v>
      </c>
      <c r="J35" s="134" t="s">
        <v>366</v>
      </c>
      <c r="K35" s="134" t="s">
        <v>366</v>
      </c>
      <c r="L35" s="134" t="s">
        <v>366</v>
      </c>
      <c r="M35" s="134" t="s">
        <v>366</v>
      </c>
      <c r="N35" s="134" t="s">
        <v>366</v>
      </c>
      <c r="O35" s="134" t="s">
        <v>366</v>
      </c>
      <c r="P35" s="134" t="s">
        <v>366</v>
      </c>
      <c r="Q35" s="134" t="s">
        <v>366</v>
      </c>
      <c r="R35" s="134" t="s">
        <v>366</v>
      </c>
      <c r="S35" s="134" t="s">
        <v>366</v>
      </c>
      <c r="T35" s="134" t="s">
        <v>366</v>
      </c>
      <c r="U35" s="134" t="s">
        <v>366</v>
      </c>
      <c r="V35" s="134" t="s">
        <v>366</v>
      </c>
      <c r="W35" s="134" t="s">
        <v>366</v>
      </c>
      <c r="X35" s="134" t="s">
        <v>366</v>
      </c>
      <c r="Y35" s="134" t="s">
        <v>366</v>
      </c>
      <c r="Z35" s="134" t="s">
        <v>366</v>
      </c>
      <c r="AA35" s="134" t="s">
        <v>366</v>
      </c>
      <c r="AB35" s="134" t="s">
        <v>366</v>
      </c>
      <c r="AC35" s="134" t="s">
        <v>366</v>
      </c>
      <c r="AD35" s="134" t="s">
        <v>366</v>
      </c>
      <c r="AE35" s="134" t="s">
        <v>366</v>
      </c>
      <c r="AF35" s="134" t="s">
        <v>366</v>
      </c>
      <c r="AG35" s="134" t="s">
        <v>366</v>
      </c>
      <c r="AH35" s="134">
        <f>'S1 Numbers'!V15</f>
        <v>155.1</v>
      </c>
    </row>
    <row r="36" spans="1:34" ht="17.5">
      <c r="A36" s="20" t="s">
        <v>100</v>
      </c>
      <c r="B36" s="134" t="s">
        <v>366</v>
      </c>
      <c r="C36" s="134" t="s">
        <v>366</v>
      </c>
      <c r="D36" s="134" t="s">
        <v>366</v>
      </c>
      <c r="E36" s="134" t="s">
        <v>366</v>
      </c>
      <c r="F36" s="134" t="s">
        <v>366</v>
      </c>
      <c r="G36" s="134" t="s">
        <v>366</v>
      </c>
      <c r="H36" s="134" t="s">
        <v>366</v>
      </c>
      <c r="I36" s="134" t="s">
        <v>366</v>
      </c>
      <c r="J36" s="134" t="s">
        <v>366</v>
      </c>
      <c r="K36" s="134" t="s">
        <v>366</v>
      </c>
      <c r="L36" s="134" t="s">
        <v>366</v>
      </c>
      <c r="M36" s="134" t="s">
        <v>366</v>
      </c>
      <c r="N36" s="134" t="s">
        <v>366</v>
      </c>
      <c r="O36" s="134" t="s">
        <v>366</v>
      </c>
      <c r="P36" s="134" t="s">
        <v>366</v>
      </c>
      <c r="Q36" s="134" t="s">
        <v>366</v>
      </c>
      <c r="R36" s="134" t="s">
        <v>366</v>
      </c>
      <c r="S36" s="134" t="s">
        <v>366</v>
      </c>
      <c r="T36" s="134" t="s">
        <v>366</v>
      </c>
      <c r="U36" s="134" t="s">
        <v>366</v>
      </c>
      <c r="V36" s="134" t="s">
        <v>366</v>
      </c>
      <c r="W36" s="134" t="s">
        <v>366</v>
      </c>
      <c r="X36" s="134" t="s">
        <v>366</v>
      </c>
      <c r="Y36" s="134" t="s">
        <v>366</v>
      </c>
      <c r="Z36" s="134" t="s">
        <v>366</v>
      </c>
      <c r="AA36" s="134" t="s">
        <v>366</v>
      </c>
      <c r="AB36" s="134" t="s">
        <v>366</v>
      </c>
      <c r="AC36" s="134" t="s">
        <v>366</v>
      </c>
      <c r="AD36" s="134" t="s">
        <v>366</v>
      </c>
      <c r="AE36" s="134" t="s">
        <v>366</v>
      </c>
      <c r="AF36" s="134" t="s">
        <v>366</v>
      </c>
      <c r="AG36" s="134" t="s">
        <v>366</v>
      </c>
      <c r="AH36" s="383">
        <v>1641</v>
      </c>
    </row>
    <row r="37" spans="1:34" ht="28.5" customHeight="1">
      <c r="A37" s="24" t="s">
        <v>507</v>
      </c>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G37" s="381"/>
      <c r="AH37" s="267"/>
    </row>
    <row r="38" spans="1:34" ht="17.5">
      <c r="A38" s="20" t="s">
        <v>508</v>
      </c>
      <c r="B38" s="231">
        <v>9.8000000000000007</v>
      </c>
      <c r="C38" s="231">
        <v>9</v>
      </c>
      <c r="D38" s="231">
        <v>6.96</v>
      </c>
      <c r="E38" s="231">
        <v>5.01</v>
      </c>
      <c r="F38" s="231">
        <v>5.4</v>
      </c>
      <c r="G38" s="232" t="s">
        <v>4</v>
      </c>
      <c r="H38" s="231">
        <v>5.43</v>
      </c>
      <c r="I38" s="231">
        <v>7.04</v>
      </c>
      <c r="J38" s="231">
        <v>7.69</v>
      </c>
      <c r="K38" s="231">
        <v>8.24</v>
      </c>
      <c r="L38" s="231">
        <v>8.25</v>
      </c>
      <c r="M38" s="231">
        <v>9.5701610000000006</v>
      </c>
      <c r="N38" s="231">
        <f>'S1 Numbers'!B16</f>
        <v>9.1199960000000004</v>
      </c>
      <c r="O38" s="231">
        <f>'S1 Numbers'!C16</f>
        <v>8.3185319999999994</v>
      </c>
      <c r="P38" s="231">
        <f>'S1 Numbers'!D16</f>
        <v>11.25</v>
      </c>
      <c r="Q38" s="231">
        <f>'S1 Numbers'!E16</f>
        <v>14.32</v>
      </c>
      <c r="R38" s="231">
        <f>'S1 Numbers'!F16</f>
        <v>12.96</v>
      </c>
      <c r="S38" s="231">
        <f>'S1 Numbers'!G16</f>
        <v>11.35</v>
      </c>
      <c r="T38" s="231">
        <f>'S1 Numbers'!H16</f>
        <v>10.36</v>
      </c>
      <c r="U38" s="231">
        <f>'S1 Numbers'!I16</f>
        <v>9.69</v>
      </c>
      <c r="V38" s="231">
        <f>'S1 Numbers'!J16</f>
        <v>8.33</v>
      </c>
      <c r="W38" s="231">
        <f>'S1 Numbers'!K16</f>
        <v>9.8699999999999992</v>
      </c>
      <c r="X38" s="232">
        <f>'S1 Numbers'!L16</f>
        <v>8.43</v>
      </c>
      <c r="Y38" s="384" t="str">
        <f>'S1 Numbers'!M16</f>
        <v>[Unavailable]</v>
      </c>
      <c r="Z38" s="384" t="str">
        <f>'S1 Numbers'!N16</f>
        <v>[Unavailable]</v>
      </c>
      <c r="AA38" s="384" t="str">
        <f>'S1 Numbers'!O16</f>
        <v>[Unavailable]</v>
      </c>
      <c r="AB38" s="384" t="str">
        <f>'S1 Numbers'!P16</f>
        <v>[Unavailable]</v>
      </c>
      <c r="AC38" s="384" t="str">
        <f>'S1 Numbers'!Q16</f>
        <v>[Unavailable]</v>
      </c>
      <c r="AD38" s="232">
        <f>'S1 Numbers'!R16</f>
        <v>4.4475710924999996</v>
      </c>
      <c r="AE38" s="232">
        <f>'S1 Numbers'!S16</f>
        <v>4.2810627175000002</v>
      </c>
      <c r="AF38" s="232">
        <f>'S1 Numbers'!T16</f>
        <v>3.774</v>
      </c>
      <c r="AG38" s="232">
        <f>'S1 Numbers'!U16</f>
        <v>4.2286601599999996</v>
      </c>
      <c r="AH38" s="232">
        <f>'S1 Numbers'!V16</f>
        <v>4.0255500099999999</v>
      </c>
    </row>
    <row r="39" spans="1:34" ht="17.5">
      <c r="A39" s="20" t="s">
        <v>96</v>
      </c>
      <c r="B39" s="158">
        <v>138</v>
      </c>
      <c r="C39" s="158">
        <v>135.80000000000001</v>
      </c>
      <c r="D39" s="158">
        <v>122.4</v>
      </c>
      <c r="E39" s="158">
        <v>103.2</v>
      </c>
      <c r="F39" s="158">
        <v>97.3</v>
      </c>
      <c r="G39" s="158">
        <v>100.7</v>
      </c>
      <c r="H39" s="158">
        <v>101.7</v>
      </c>
      <c r="I39" s="158">
        <v>105.4</v>
      </c>
      <c r="J39" s="158">
        <v>102.1</v>
      </c>
      <c r="K39" s="158">
        <v>91.9</v>
      </c>
      <c r="L39" s="158">
        <v>95.4</v>
      </c>
      <c r="M39" s="158">
        <v>94.4</v>
      </c>
      <c r="N39" s="158">
        <v>87</v>
      </c>
      <c r="O39" s="158">
        <v>88.9</v>
      </c>
      <c r="P39" s="158">
        <v>100.1</v>
      </c>
      <c r="Q39" s="158">
        <v>105.3</v>
      </c>
      <c r="R39" s="158">
        <v>108.4</v>
      </c>
      <c r="S39" s="227">
        <v>102.4</v>
      </c>
      <c r="T39" s="227">
        <v>102.7</v>
      </c>
      <c r="U39" s="227">
        <v>87.2</v>
      </c>
      <c r="V39" s="227">
        <v>90.7</v>
      </c>
      <c r="W39" s="233">
        <v>102.7</v>
      </c>
      <c r="X39" s="227">
        <v>114.8</v>
      </c>
      <c r="Y39" s="135">
        <v>118.4</v>
      </c>
      <c r="Z39" s="135">
        <v>112.3</v>
      </c>
      <c r="AA39" s="135">
        <v>88.3</v>
      </c>
      <c r="AB39" s="135">
        <v>81.7</v>
      </c>
      <c r="AC39" s="135">
        <v>77.900000000000006</v>
      </c>
      <c r="AD39" s="135">
        <v>77.900000000000006</v>
      </c>
      <c r="AE39" s="135">
        <v>72.2</v>
      </c>
      <c r="AF39" s="135">
        <v>68.7</v>
      </c>
      <c r="AG39" s="381">
        <v>79.900000000000006</v>
      </c>
      <c r="AH39" s="381">
        <v>72.2</v>
      </c>
    </row>
    <row r="40" spans="1:34" ht="25.5" customHeight="1">
      <c r="A40" s="24" t="s">
        <v>8</v>
      </c>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G40" s="381"/>
      <c r="AH40" s="267"/>
    </row>
    <row r="41" spans="1:34" ht="17.5">
      <c r="A41" s="20" t="s">
        <v>95</v>
      </c>
      <c r="B41" s="133">
        <v>29.9</v>
      </c>
      <c r="C41" s="133">
        <v>31.6</v>
      </c>
      <c r="D41" s="133">
        <v>30.1</v>
      </c>
      <c r="E41" s="133">
        <v>24.5</v>
      </c>
      <c r="F41" s="133">
        <v>27.5</v>
      </c>
      <c r="G41" s="133">
        <v>31.9</v>
      </c>
      <c r="H41" s="133">
        <v>36.200000000000003</v>
      </c>
      <c r="I41" s="133">
        <v>34.5</v>
      </c>
      <c r="J41" s="133">
        <v>39.700000000000003</v>
      </c>
      <c r="K41" s="133">
        <v>35.299999999999997</v>
      </c>
      <c r="L41" s="133">
        <v>24.7</v>
      </c>
      <c r="M41" s="133">
        <v>20.6</v>
      </c>
      <c r="N41" s="133">
        <f>'S1 Numbers'!B17</f>
        <v>19.2</v>
      </c>
      <c r="O41" s="133">
        <f>'S1 Numbers'!C17</f>
        <v>19.510000000000002</v>
      </c>
      <c r="P41" s="133">
        <f>'S1 Numbers'!D17</f>
        <v>20.49</v>
      </c>
      <c r="Q41" s="133">
        <f>'S1 Numbers'!E17</f>
        <v>25.53</v>
      </c>
      <c r="R41" s="133">
        <f>'S1 Numbers'!F17</f>
        <v>20.58</v>
      </c>
      <c r="S41" s="133">
        <f>'S1 Numbers'!G17</f>
        <v>22.79</v>
      </c>
      <c r="T41" s="133">
        <f>'S1 Numbers'!H17</f>
        <v>23.28</v>
      </c>
      <c r="U41" s="133">
        <f>'S1 Numbers'!I17</f>
        <v>19.84</v>
      </c>
      <c r="V41" s="133">
        <f>'S1 Numbers'!J17</f>
        <v>17.95</v>
      </c>
      <c r="W41" s="133">
        <f>'S1 Numbers'!K17</f>
        <v>16.329999999999998</v>
      </c>
      <c r="X41" s="140">
        <f>'S1 Numbers'!L17</f>
        <v>12.54</v>
      </c>
      <c r="Y41" s="140">
        <f>'S1 Numbers'!M17</f>
        <v>11.39</v>
      </c>
      <c r="Z41" s="140">
        <f>'S1 Numbers'!N17</f>
        <v>11.81</v>
      </c>
      <c r="AA41" s="199">
        <f>'S1 Numbers'!O17</f>
        <v>14.195369558767768</v>
      </c>
      <c r="AB41" s="199" t="str">
        <f>'S1 Numbers'!P17</f>
        <v>[Unavailable]</v>
      </c>
      <c r="AC41" s="199" t="str">
        <f>'S1 Numbers'!Q17</f>
        <v>[Unavailable]</v>
      </c>
      <c r="AD41" s="199" t="str">
        <f>'S1 Numbers'!R17</f>
        <v>[Unavailable]</v>
      </c>
      <c r="AE41" s="199" t="str">
        <f>'S1 Numbers'!S17</f>
        <v>[Unavailable]</v>
      </c>
      <c r="AF41" s="199" t="str">
        <f>'S1 Numbers'!T17</f>
        <v>[Unavailable]</v>
      </c>
      <c r="AG41" s="199" t="str">
        <f>'S1 Numbers'!U17</f>
        <v>[Unavailable]</v>
      </c>
      <c r="AH41" s="199" t="str">
        <f>'S1 Numbers'!V17</f>
        <v>[Unavailable]</v>
      </c>
    </row>
    <row r="42" spans="1:34" ht="17.5">
      <c r="A42" s="20" t="s">
        <v>100</v>
      </c>
      <c r="B42" s="140">
        <v>61.4</v>
      </c>
      <c r="C42" s="140">
        <v>63.1</v>
      </c>
      <c r="D42" s="140">
        <v>62</v>
      </c>
      <c r="E42" s="140">
        <v>60.2</v>
      </c>
      <c r="F42" s="140">
        <v>61.2</v>
      </c>
      <c r="G42" s="140">
        <v>67.7</v>
      </c>
      <c r="H42" s="140">
        <v>70.900000000000006</v>
      </c>
      <c r="I42" s="140">
        <v>71.099999999999994</v>
      </c>
      <c r="J42" s="140">
        <v>77.3</v>
      </c>
      <c r="K42" s="140">
        <v>73</v>
      </c>
      <c r="L42" s="140">
        <v>63.1</v>
      </c>
      <c r="M42" s="140">
        <v>55.454786766880048</v>
      </c>
      <c r="N42" s="140">
        <v>57.918275755013973</v>
      </c>
      <c r="O42" s="140">
        <v>56.456491090366399</v>
      </c>
      <c r="P42" s="140">
        <v>59.790559022306056</v>
      </c>
      <c r="Q42" s="140">
        <v>65.080367230164512</v>
      </c>
      <c r="R42" s="140">
        <v>56.675850772948614</v>
      </c>
      <c r="S42" s="140">
        <v>57.565045821437771</v>
      </c>
      <c r="T42" s="140">
        <v>58.142688818711235</v>
      </c>
      <c r="U42" s="140">
        <v>54.583670597551851</v>
      </c>
      <c r="V42" s="140">
        <v>50.5</v>
      </c>
      <c r="W42" s="140">
        <v>49.3026391343246</v>
      </c>
      <c r="X42" s="140">
        <v>42.840200000000003</v>
      </c>
      <c r="Y42" s="136">
        <v>37.916700631430473</v>
      </c>
      <c r="Z42" s="136">
        <v>39.5</v>
      </c>
      <c r="AA42" s="136">
        <v>42.610147948238193</v>
      </c>
      <c r="AB42" s="136">
        <v>39.700000000000003</v>
      </c>
      <c r="AC42" s="136">
        <v>34.6</v>
      </c>
      <c r="AD42" s="199" t="str">
        <f>'S1 Numbers'!R18</f>
        <v>[Unavailable]</v>
      </c>
      <c r="AE42" s="199" t="str">
        <f>'S1 Numbers'!S18</f>
        <v>[Unavailable]</v>
      </c>
      <c r="AF42" s="199" t="str">
        <f>'S1 Numbers'!T18</f>
        <v>[Unavailable]</v>
      </c>
      <c r="AG42" s="199" t="str">
        <f>'S1 Numbers'!U18</f>
        <v>[Unavailable]</v>
      </c>
      <c r="AH42" s="199" t="str">
        <f>'S1 Numbers'!V18</f>
        <v>[Unavailable]</v>
      </c>
    </row>
    <row r="43" spans="1:34" ht="30.75" customHeight="1">
      <c r="A43" s="24" t="s">
        <v>509</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381"/>
      <c r="AH43" s="267"/>
    </row>
    <row r="44" spans="1:34" ht="17.5">
      <c r="A44" s="20" t="s">
        <v>95</v>
      </c>
      <c r="B44" s="133">
        <v>26.9</v>
      </c>
      <c r="C44" s="133">
        <v>21.4</v>
      </c>
      <c r="D44" s="133">
        <v>24</v>
      </c>
      <c r="E44" s="133">
        <v>26.9</v>
      </c>
      <c r="F44" s="133">
        <v>24.084</v>
      </c>
      <c r="G44" s="133">
        <v>25.622</v>
      </c>
      <c r="H44" s="133">
        <v>25.602</v>
      </c>
      <c r="I44" s="133">
        <v>25.715</v>
      </c>
      <c r="J44" s="133">
        <v>28.061</v>
      </c>
      <c r="K44" s="133">
        <v>28.024999999999999</v>
      </c>
      <c r="L44" s="133">
        <v>28.149000000000001</v>
      </c>
      <c r="M44" s="133">
        <v>28.132000000000001</v>
      </c>
      <c r="N44" s="133">
        <f>'S1 Numbers'!B20</f>
        <v>28.042000000000002</v>
      </c>
      <c r="O44" s="133">
        <f>'S1 Numbers'!C20</f>
        <v>27.701000000000001</v>
      </c>
      <c r="P44" s="133">
        <f>'S1 Numbers'!D20</f>
        <v>27.649038999999998</v>
      </c>
      <c r="Q44" s="133">
        <f>'S1 Numbers'!E20</f>
        <v>27.6</v>
      </c>
      <c r="R44" s="133">
        <f>'S1 Numbers'!F20</f>
        <v>27.8</v>
      </c>
      <c r="S44" s="133">
        <f>'S1 Numbers'!G20</f>
        <v>27.5</v>
      </c>
      <c r="T44" s="133">
        <f>'S1 Numbers'!H20</f>
        <v>27.6</v>
      </c>
      <c r="U44" s="133">
        <f>'S1 Numbers'!I20</f>
        <v>27.6</v>
      </c>
      <c r="V44" s="133">
        <f>'S1 Numbers'!J20</f>
        <v>27.6</v>
      </c>
      <c r="W44" s="133">
        <f>'S1 Numbers'!K20</f>
        <v>27.8</v>
      </c>
      <c r="X44" s="133">
        <f>'S1 Numbers'!L20</f>
        <v>28.2</v>
      </c>
      <c r="Y44" s="230" t="s">
        <v>366</v>
      </c>
      <c r="Z44" s="230" t="s">
        <v>366</v>
      </c>
      <c r="AA44" s="230" t="s">
        <v>366</v>
      </c>
      <c r="AB44" s="230" t="s">
        <v>366</v>
      </c>
      <c r="AC44" s="230" t="s">
        <v>366</v>
      </c>
      <c r="AD44" s="230" t="s">
        <v>366</v>
      </c>
      <c r="AE44" s="230" t="s">
        <v>366</v>
      </c>
      <c r="AF44" s="230" t="s">
        <v>366</v>
      </c>
      <c r="AG44" s="230" t="s">
        <v>366</v>
      </c>
      <c r="AH44" s="230" t="s">
        <v>366</v>
      </c>
    </row>
    <row r="45" spans="1:34" ht="17.5">
      <c r="A45" s="20" t="s">
        <v>96</v>
      </c>
      <c r="B45" s="140">
        <v>121</v>
      </c>
      <c r="C45" s="140">
        <v>105</v>
      </c>
      <c r="D45" s="140">
        <v>106</v>
      </c>
      <c r="E45" s="140">
        <v>125</v>
      </c>
      <c r="F45" s="140">
        <v>73.192947000000004</v>
      </c>
      <c r="G45" s="140">
        <v>60.019482000000004</v>
      </c>
      <c r="H45" s="140">
        <v>67.789332000000002</v>
      </c>
      <c r="I45" s="140">
        <v>61.400658999999997</v>
      </c>
      <c r="J45" s="140">
        <v>64.992937999999995</v>
      </c>
      <c r="K45" s="140">
        <v>64.776426999999998</v>
      </c>
      <c r="L45" s="140">
        <v>63.584265000000002</v>
      </c>
      <c r="M45" s="140">
        <v>62.975619000000002</v>
      </c>
      <c r="N45" s="140">
        <v>58.406999999999996</v>
      </c>
      <c r="O45" s="140">
        <v>54.898000000000003</v>
      </c>
      <c r="P45" s="140">
        <v>56.087699999999998</v>
      </c>
      <c r="Q45" s="140">
        <v>55.4</v>
      </c>
      <c r="R45" s="140">
        <v>54.5</v>
      </c>
      <c r="S45" s="234">
        <v>53.1</v>
      </c>
      <c r="T45" s="234">
        <v>53.3</v>
      </c>
      <c r="U45" s="234">
        <v>53.6</v>
      </c>
      <c r="V45" s="234">
        <v>53.5</v>
      </c>
      <c r="W45" s="234">
        <v>53.7</v>
      </c>
      <c r="X45" s="234">
        <v>54.3</v>
      </c>
      <c r="Y45" s="230" t="s">
        <v>366</v>
      </c>
      <c r="Z45" s="230" t="s">
        <v>366</v>
      </c>
      <c r="AA45" s="230" t="s">
        <v>366</v>
      </c>
      <c r="AB45" s="230" t="s">
        <v>366</v>
      </c>
      <c r="AC45" s="230" t="s">
        <v>366</v>
      </c>
      <c r="AD45" s="230" t="s">
        <v>366</v>
      </c>
      <c r="AE45" s="230" t="s">
        <v>366</v>
      </c>
      <c r="AF45" s="230" t="s">
        <v>366</v>
      </c>
      <c r="AG45" s="230" t="s">
        <v>366</v>
      </c>
      <c r="AH45" s="230" t="s">
        <v>366</v>
      </c>
    </row>
    <row r="46" spans="1:34" ht="30" customHeight="1">
      <c r="A46" s="22" t="s">
        <v>286</v>
      </c>
      <c r="B46" s="20"/>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F46" s="379"/>
      <c r="AG46" s="267"/>
      <c r="AH46" s="226" t="s">
        <v>273</v>
      </c>
    </row>
    <row r="47" spans="1:34" ht="17.5">
      <c r="A47" s="20" t="s">
        <v>276</v>
      </c>
      <c r="B47" s="20"/>
      <c r="C47" s="20"/>
      <c r="D47" s="20"/>
      <c r="E47" s="20"/>
      <c r="F47" s="20"/>
      <c r="G47" s="20"/>
      <c r="H47" s="20"/>
      <c r="I47" s="20"/>
      <c r="J47" s="20"/>
      <c r="K47" s="20"/>
      <c r="L47" s="20"/>
      <c r="M47" s="20"/>
      <c r="N47" s="20"/>
      <c r="O47" s="20"/>
      <c r="P47" s="20"/>
      <c r="Q47" s="20"/>
      <c r="R47" s="20"/>
      <c r="S47" s="20"/>
      <c r="T47" s="20"/>
      <c r="U47" s="20"/>
      <c r="V47" s="20"/>
      <c r="W47" s="20"/>
      <c r="X47" s="20"/>
      <c r="Y47" s="20"/>
      <c r="AG47" s="381"/>
      <c r="AH47" s="267"/>
    </row>
    <row r="48" spans="1:34" ht="17.5">
      <c r="A48" s="20" t="s">
        <v>95</v>
      </c>
      <c r="B48" s="159" t="s">
        <v>4</v>
      </c>
      <c r="C48" s="159" t="s">
        <v>4</v>
      </c>
      <c r="D48" s="160">
        <v>64.41570635310687</v>
      </c>
      <c r="E48" s="160">
        <v>65.358914716157457</v>
      </c>
      <c r="F48" s="160">
        <v>66.334442865945945</v>
      </c>
      <c r="G48" s="160">
        <v>65.638785315168008</v>
      </c>
      <c r="H48" s="160">
        <v>68.430628369907254</v>
      </c>
      <c r="I48" s="160">
        <v>68.620795515529025</v>
      </c>
      <c r="J48" s="160">
        <v>69.626126084248298</v>
      </c>
      <c r="K48" s="160">
        <v>69.400000000000006</v>
      </c>
      <c r="L48" s="160">
        <v>67.2</v>
      </c>
      <c r="M48" s="160">
        <v>69</v>
      </c>
      <c r="N48" s="160">
        <v>69.599999999999994</v>
      </c>
      <c r="O48" s="160">
        <v>70.013997003693845</v>
      </c>
      <c r="P48" s="160">
        <v>69</v>
      </c>
      <c r="Q48" s="160">
        <v>68</v>
      </c>
      <c r="R48" s="160">
        <v>69</v>
      </c>
      <c r="S48" s="160">
        <v>69</v>
      </c>
      <c r="T48" s="160">
        <v>68.8</v>
      </c>
      <c r="U48" s="160">
        <v>69.5</v>
      </c>
      <c r="V48" s="160">
        <v>71.2</v>
      </c>
      <c r="W48" s="160">
        <v>68</v>
      </c>
      <c r="X48" s="160">
        <v>68</v>
      </c>
      <c r="Y48" s="160">
        <v>69</v>
      </c>
      <c r="Z48" s="160">
        <v>69</v>
      </c>
      <c r="AA48" s="160">
        <v>70</v>
      </c>
      <c r="AB48" s="160">
        <v>71</v>
      </c>
      <c r="AC48" s="160">
        <v>70</v>
      </c>
      <c r="AD48" s="160">
        <v>70</v>
      </c>
      <c r="AE48" s="160">
        <v>70</v>
      </c>
      <c r="AF48" s="160">
        <v>68.466208813233209</v>
      </c>
      <c r="AG48" s="381">
        <v>68.498600295210466</v>
      </c>
      <c r="AH48" s="274">
        <v>70</v>
      </c>
    </row>
    <row r="49" spans="1:34" ht="17.5">
      <c r="A49" s="20" t="s">
        <v>96</v>
      </c>
      <c r="B49" s="159" t="s">
        <v>4</v>
      </c>
      <c r="C49" s="159" t="s">
        <v>4</v>
      </c>
      <c r="D49" s="160">
        <v>68</v>
      </c>
      <c r="E49" s="160">
        <v>68</v>
      </c>
      <c r="F49" s="160">
        <v>68</v>
      </c>
      <c r="G49" s="160">
        <v>68</v>
      </c>
      <c r="H49" s="160">
        <v>70</v>
      </c>
      <c r="I49" s="160">
        <v>71</v>
      </c>
      <c r="J49" s="160">
        <v>71</v>
      </c>
      <c r="K49" s="160">
        <v>70</v>
      </c>
      <c r="L49" s="160">
        <v>70</v>
      </c>
      <c r="M49" s="160">
        <v>70</v>
      </c>
      <c r="N49" s="160">
        <v>71</v>
      </c>
      <c r="O49" s="160">
        <v>71.071323854100825</v>
      </c>
      <c r="P49" s="160">
        <v>71</v>
      </c>
      <c r="Q49" s="160">
        <v>70.8</v>
      </c>
      <c r="R49" s="160">
        <v>70</v>
      </c>
      <c r="S49" s="160">
        <v>69</v>
      </c>
      <c r="T49" s="160">
        <v>69.599999999999994</v>
      </c>
      <c r="U49" s="160">
        <v>70.3</v>
      </c>
      <c r="V49" s="160">
        <v>69.900000000000006</v>
      </c>
      <c r="W49" s="160">
        <v>68</v>
      </c>
      <c r="X49" s="160">
        <v>69</v>
      </c>
      <c r="Y49" s="160">
        <v>68</v>
      </c>
      <c r="Z49" s="160">
        <v>69</v>
      </c>
      <c r="AA49" s="160">
        <v>68</v>
      </c>
      <c r="AB49" s="160">
        <v>68</v>
      </c>
      <c r="AC49" s="160">
        <v>68</v>
      </c>
      <c r="AD49" s="160">
        <v>68</v>
      </c>
      <c r="AE49" s="160">
        <v>68</v>
      </c>
      <c r="AF49" s="160">
        <v>68.066631011229376</v>
      </c>
      <c r="AG49" s="381">
        <v>68.084303700306009</v>
      </c>
      <c r="AH49" s="381">
        <v>68.084303700306009</v>
      </c>
    </row>
    <row r="50" spans="1:34" ht="17.5">
      <c r="A50" s="20" t="s">
        <v>277</v>
      </c>
      <c r="B50" s="159"/>
      <c r="C50" s="159"/>
      <c r="D50" s="160"/>
      <c r="E50" s="160"/>
      <c r="F50" s="160"/>
      <c r="G50" s="160"/>
      <c r="H50" s="160"/>
      <c r="I50" s="160"/>
      <c r="J50" s="160"/>
      <c r="K50" s="160"/>
      <c r="L50" s="160"/>
      <c r="M50" s="160"/>
      <c r="N50" s="160"/>
      <c r="O50" s="160"/>
      <c r="P50" s="160"/>
      <c r="Q50" s="160"/>
      <c r="R50" s="160"/>
      <c r="S50" s="160"/>
      <c r="T50" s="160"/>
      <c r="U50" s="160"/>
      <c r="V50" s="160"/>
      <c r="W50" s="160"/>
      <c r="X50" s="160"/>
      <c r="Y50" s="160"/>
      <c r="AG50" s="381"/>
      <c r="AH50" s="274"/>
    </row>
    <row r="51" spans="1:34" ht="17.5">
      <c r="A51" s="20" t="s">
        <v>95</v>
      </c>
      <c r="B51" s="159" t="s">
        <v>4</v>
      </c>
      <c r="C51" s="159" t="s">
        <v>4</v>
      </c>
      <c r="D51" s="160">
        <v>17.194843490808342</v>
      </c>
      <c r="E51" s="160">
        <v>16.80180248263526</v>
      </c>
      <c r="F51" s="160">
        <v>16.947951661849523</v>
      </c>
      <c r="G51" s="160">
        <v>15.782654165695266</v>
      </c>
      <c r="H51" s="160">
        <v>14.690003886502428</v>
      </c>
      <c r="I51" s="160">
        <v>15.329832183859562</v>
      </c>
      <c r="J51" s="160">
        <v>14.122281825534804</v>
      </c>
      <c r="K51" s="160">
        <v>14.8</v>
      </c>
      <c r="L51" s="160">
        <v>16.2</v>
      </c>
      <c r="M51" s="160">
        <v>16</v>
      </c>
      <c r="N51" s="160">
        <v>14</v>
      </c>
      <c r="O51" s="160">
        <v>15.020029554390016</v>
      </c>
      <c r="P51" s="160">
        <v>15</v>
      </c>
      <c r="Q51" s="160">
        <v>16</v>
      </c>
      <c r="R51" s="160">
        <v>17</v>
      </c>
      <c r="S51" s="160">
        <v>16</v>
      </c>
      <c r="T51" s="160">
        <v>17</v>
      </c>
      <c r="U51" s="160">
        <v>15</v>
      </c>
      <c r="V51" s="160">
        <v>14</v>
      </c>
      <c r="W51" s="160">
        <v>16</v>
      </c>
      <c r="X51" s="160">
        <v>15</v>
      </c>
      <c r="Y51" s="160">
        <v>16</v>
      </c>
      <c r="Z51" s="160">
        <v>15</v>
      </c>
      <c r="AA51" s="160">
        <v>15</v>
      </c>
      <c r="AB51" s="160">
        <v>14</v>
      </c>
      <c r="AC51" s="160">
        <v>14</v>
      </c>
      <c r="AD51" s="160">
        <v>14</v>
      </c>
      <c r="AE51" s="160">
        <v>14</v>
      </c>
      <c r="AF51" s="160">
        <v>12.061836936479516</v>
      </c>
      <c r="AG51" s="381">
        <v>13.025432211872891</v>
      </c>
      <c r="AH51" s="381">
        <v>13.025432211872891</v>
      </c>
    </row>
    <row r="52" spans="1:34" ht="17.5">
      <c r="A52" s="20" t="s">
        <v>96</v>
      </c>
      <c r="B52" s="159" t="s">
        <v>4</v>
      </c>
      <c r="C52" s="159" t="s">
        <v>4</v>
      </c>
      <c r="D52" s="160">
        <v>14</v>
      </c>
      <c r="E52" s="160">
        <v>15</v>
      </c>
      <c r="F52" s="160">
        <v>14</v>
      </c>
      <c r="G52" s="160">
        <v>14</v>
      </c>
      <c r="H52" s="160">
        <v>13</v>
      </c>
      <c r="I52" s="20">
        <v>13</v>
      </c>
      <c r="J52" s="160">
        <v>13</v>
      </c>
      <c r="K52" s="160">
        <v>14</v>
      </c>
      <c r="L52" s="160">
        <v>13.99</v>
      </c>
      <c r="M52" s="160">
        <v>15</v>
      </c>
      <c r="N52" s="160">
        <v>14</v>
      </c>
      <c r="O52" s="160">
        <v>13.73351194461584</v>
      </c>
      <c r="P52" s="160">
        <v>14</v>
      </c>
      <c r="Q52" s="160">
        <v>14.12</v>
      </c>
      <c r="R52" s="160">
        <v>15</v>
      </c>
      <c r="S52" s="160">
        <v>16</v>
      </c>
      <c r="T52" s="160">
        <v>15.2</v>
      </c>
      <c r="U52" s="160">
        <v>14.6</v>
      </c>
      <c r="V52" s="160">
        <v>14.9</v>
      </c>
      <c r="W52" s="160">
        <v>16</v>
      </c>
      <c r="X52" s="160">
        <v>16</v>
      </c>
      <c r="Y52" s="160">
        <v>16</v>
      </c>
      <c r="Z52" s="160">
        <v>16</v>
      </c>
      <c r="AA52" s="160">
        <v>17</v>
      </c>
      <c r="AB52" s="160">
        <v>17</v>
      </c>
      <c r="AC52" s="160">
        <v>18</v>
      </c>
      <c r="AD52" s="160">
        <v>17</v>
      </c>
      <c r="AE52" s="160">
        <v>18</v>
      </c>
      <c r="AF52" s="160">
        <v>16.294085663060304</v>
      </c>
      <c r="AG52" s="381">
        <v>15.365179319979216</v>
      </c>
      <c r="AH52" s="381">
        <v>15.365179319979216</v>
      </c>
    </row>
    <row r="59" spans="1:34">
      <c r="AE59" s="165"/>
    </row>
    <row r="60" spans="1:34">
      <c r="AE60" s="165"/>
    </row>
    <row r="68" spans="27:27">
      <c r="AA68" s="165"/>
    </row>
  </sheetData>
  <phoneticPr fontId="36" type="noConversion"/>
  <pageMargins left="0.7" right="0.7" top="0.75" bottom="0.75" header="0.3" footer="0.3"/>
  <pageSetup paperSize="9" scale="1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pageSetUpPr fitToPage="1"/>
  </sheetPr>
  <dimension ref="A1:M61"/>
  <sheetViews>
    <sheetView zoomScale="95" zoomScaleNormal="95" workbookViewId="0">
      <pane xSplit="1" ySplit="4" topLeftCell="B5" activePane="bottomRight" state="frozen"/>
      <selection activeCell="AC40" sqref="AC40"/>
      <selection pane="topRight" activeCell="AC40" sqref="AC40"/>
      <selection pane="bottomLeft" activeCell="AC40" sqref="AC40"/>
      <selection pane="bottomRight" activeCell="AC40" sqref="AC40"/>
    </sheetView>
  </sheetViews>
  <sheetFormatPr defaultColWidth="12.54296875" defaultRowHeight="15.5"/>
  <cols>
    <col min="1" max="1" width="63.54296875" style="8" customWidth="1"/>
    <col min="2" max="10" width="8.54296875" style="8" customWidth="1"/>
    <col min="11" max="11" width="11.1796875" style="8" customWidth="1"/>
    <col min="12" max="16384" width="12.54296875" style="8"/>
  </cols>
  <sheetData>
    <row r="1" spans="1:13">
      <c r="A1" s="1" t="s">
        <v>156</v>
      </c>
    </row>
    <row r="2" spans="1:13">
      <c r="A2" s="235" t="s">
        <v>364</v>
      </c>
    </row>
    <row r="3" spans="1:13">
      <c r="A3" s="235" t="s">
        <v>365</v>
      </c>
    </row>
    <row r="4" spans="1:13" s="25" customFormat="1" ht="28.5">
      <c r="A4" s="25" t="s">
        <v>356</v>
      </c>
      <c r="B4" s="25" t="s">
        <v>390</v>
      </c>
      <c r="C4" s="25" t="s">
        <v>391</v>
      </c>
      <c r="D4" s="25" t="s">
        <v>392</v>
      </c>
      <c r="E4" s="25" t="s">
        <v>393</v>
      </c>
      <c r="F4" s="25" t="s">
        <v>394</v>
      </c>
      <c r="G4" s="25" t="s">
        <v>395</v>
      </c>
      <c r="H4" s="25" t="s">
        <v>396</v>
      </c>
      <c r="I4" s="25" t="s">
        <v>397</v>
      </c>
      <c r="J4" s="25" t="s">
        <v>398</v>
      </c>
      <c r="K4" s="254" t="s">
        <v>553</v>
      </c>
      <c r="L4" s="25" t="s">
        <v>638</v>
      </c>
      <c r="M4" s="25" t="s">
        <v>670</v>
      </c>
    </row>
    <row r="5" spans="1:13" ht="18.75" customHeight="1">
      <c r="A5" s="5" t="s">
        <v>337</v>
      </c>
      <c r="I5" s="26"/>
      <c r="J5" s="26"/>
      <c r="K5" s="26"/>
      <c r="L5" s="127" t="s">
        <v>639</v>
      </c>
      <c r="M5" s="26"/>
    </row>
    <row r="6" spans="1:13">
      <c r="A6" s="169" t="s">
        <v>95</v>
      </c>
      <c r="B6" s="265">
        <f>'SGB1'!W6/'SGB1'!$V6*100</f>
        <v>100.23533513466401</v>
      </c>
      <c r="C6" s="265">
        <f>'SGB1'!X6/'SGB1'!$V6*100</f>
        <v>101.20379247896028</v>
      </c>
      <c r="D6" s="265">
        <f>'SGB1'!Y6/'SGB1'!$V6*100</f>
        <v>102.76822357359269</v>
      </c>
      <c r="E6" s="265">
        <f>'SGB1'!Z6/'SGB1'!$V6*100</f>
        <v>105.09103126552787</v>
      </c>
      <c r="F6" s="265">
        <f>'SGB1'!AA6/'SGB1'!$V6*100</f>
        <v>106.63300159944455</v>
      </c>
      <c r="G6" s="265">
        <f>'SGB1'!AB6/'SGB1'!$V6*100</f>
        <v>108.72248556812319</v>
      </c>
      <c r="H6" s="265">
        <f>'SGB1'!AC6/'SGB1'!$V6*100</f>
        <v>110.31470393886499</v>
      </c>
      <c r="I6" s="265">
        <f>'SGB1'!AD6/'SGB1'!$V6*100</f>
        <v>111.39922717103927</v>
      </c>
      <c r="J6" s="265">
        <f>'SGB1'!AE6/'SGB1'!$V6*100</f>
        <v>113.26402903584112</v>
      </c>
      <c r="K6" s="265">
        <f>'SGB1'!AF6/'SGB1'!$V6*100</f>
        <v>113.32198748306132</v>
      </c>
      <c r="L6" s="265">
        <f>'SGB1'!AG6/'SGB1'!$V6*100</f>
        <v>114.11236042108526</v>
      </c>
      <c r="M6" s="265">
        <f>'SGB1'!AH6/'SGB1'!$V6*100</f>
        <v>115.22135582538269</v>
      </c>
    </row>
    <row r="7" spans="1:13">
      <c r="A7" s="169" t="s">
        <v>96</v>
      </c>
      <c r="B7" s="265">
        <f>'SGB1'!W7/'SGB1'!$V7*100</f>
        <v>100.31783566706687</v>
      </c>
      <c r="C7" s="265">
        <f>'SGB1'!X7/'SGB1'!$V7*100</f>
        <v>101.17869945933413</v>
      </c>
      <c r="D7" s="265">
        <f>'SGB1'!Y7/'SGB1'!$V7*100</f>
        <v>102.67976270208443</v>
      </c>
      <c r="E7" s="265">
        <f>'SGB1'!Z7/'SGB1'!$V7*100</f>
        <v>104.43420995711978</v>
      </c>
      <c r="F7" s="265">
        <f>'SGB1'!AA7/'SGB1'!$V7*100</f>
        <v>106.87962725132378</v>
      </c>
      <c r="G7" s="265">
        <f>'SGB1'!AB7/'SGB1'!$V7*100</f>
        <v>109.19297008910985</v>
      </c>
      <c r="H7" s="265">
        <f>'SGB1'!AC7/'SGB1'!$V7*100</f>
        <v>110.59445580365011</v>
      </c>
      <c r="I7" s="265">
        <f>'SGB1'!AD7/'SGB1'!$V7*100</f>
        <v>111.91049640230169</v>
      </c>
      <c r="J7" s="265">
        <f>'SGB1'!AE7/'SGB1'!$V7*100</f>
        <v>113.37207271199412</v>
      </c>
      <c r="K7" s="265">
        <f>'SGB1'!AF7/'SGB1'!$V7*100</f>
        <v>113.07627973946657</v>
      </c>
      <c r="L7" s="265">
        <f>'SGB1'!AG7/'SGB1'!$V7*100</f>
        <v>114.40249321310098</v>
      </c>
      <c r="M7" s="265">
        <f>'SGB1'!AH7/'SGB1'!$V7*100</f>
        <v>115.6105536236244</v>
      </c>
    </row>
    <row r="8" spans="1:13" ht="21" customHeight="1">
      <c r="A8" s="5" t="s">
        <v>338</v>
      </c>
      <c r="L8" s="26"/>
      <c r="M8" s="26"/>
    </row>
    <row r="9" spans="1:13">
      <c r="A9" s="169" t="s">
        <v>95</v>
      </c>
      <c r="B9" s="265">
        <f>'SGB1'!W12/'SGB1'!$W12*100</f>
        <v>100</v>
      </c>
      <c r="C9" s="265">
        <f>'SGB1'!X12/'SGB1'!$W12*100</f>
        <v>100.25144263404815</v>
      </c>
      <c r="D9" s="265">
        <f>'SGB1'!Y12/'SGB1'!$W12*100</f>
        <v>100.36511305083806</v>
      </c>
      <c r="E9" s="265">
        <f>'SGB1'!Z12/'SGB1'!$W12*100</f>
        <v>100.50645876075612</v>
      </c>
      <c r="F9" s="265">
        <f>'SGB1'!AA12/'SGB1'!$W12*100</f>
        <v>100.68204939606808</v>
      </c>
      <c r="G9" s="265">
        <f>'SGB1'!AB12/'SGB1'!$W12*100</f>
        <v>100.85708957365472</v>
      </c>
      <c r="H9" s="265">
        <f>'SGB1'!AC12/'SGB1'!$W12*100</f>
        <v>101.06188674280303</v>
      </c>
      <c r="I9" s="265">
        <f>'SGB1'!AD12/'SGB1'!$W12*100</f>
        <v>101.46811737200294</v>
      </c>
      <c r="J9" s="265">
        <f>'SGB1'!AE12/'SGB1'!$W12*100</f>
        <v>101.70414360369826</v>
      </c>
      <c r="K9" s="265">
        <f>'SGB1'!AF12/'SGB1'!$W12*100</f>
        <v>102.12784364533401</v>
      </c>
      <c r="L9" s="265">
        <f>'SGB1'!AG12/'SGB1'!$W12*100</f>
        <v>102.33963359991802</v>
      </c>
      <c r="M9" s="265">
        <f>'SGB1'!AH12/'SGB1'!$W12*100</f>
        <v>102.53679787481001</v>
      </c>
    </row>
    <row r="10" spans="1:13">
      <c r="A10" s="169" t="s">
        <v>497</v>
      </c>
      <c r="B10" s="265">
        <f>'SGB1'!W13/'SGB1'!$W13*100</f>
        <v>100</v>
      </c>
      <c r="C10" s="265">
        <f>'SGB1'!X13/'SGB1'!$W13*100</f>
        <v>100.15059759703249</v>
      </c>
      <c r="D10" s="265">
        <f>'SGB1'!Y13/'SGB1'!$W13*100</f>
        <v>100.2954634566232</v>
      </c>
      <c r="E10" s="265">
        <f>'SGB1'!Z13/'SGB1'!$W13*100</f>
        <v>100.33580880141255</v>
      </c>
      <c r="F10" s="265">
        <f>'SGB1'!AA13/'SGB1'!$W13*100</f>
        <v>100.35691478326676</v>
      </c>
      <c r="G10" s="265">
        <f>'SGB1'!AB13/'SGB1'!$W13*100</f>
        <v>100.6145639897762</v>
      </c>
      <c r="H10" s="265">
        <f>'SGB1'!AC13/'SGB1'!$W13*100</f>
        <v>100.69574669575481</v>
      </c>
      <c r="I10" s="265">
        <f>'SGB1'!AD13/'SGB1'!$W13*100</f>
        <v>100.69105478678696</v>
      </c>
      <c r="J10" s="265">
        <f>'SGB1'!AE13/'SGB1'!$W13*100</f>
        <v>100.83693511318153</v>
      </c>
      <c r="K10" s="265">
        <f>'SGB1'!AF13/'SGB1'!$W13*100</f>
        <v>101.03059682603772</v>
      </c>
      <c r="L10" s="265">
        <f>'SGB1'!AG13/'SGB1'!$W13*100</f>
        <v>101.152159368677</v>
      </c>
      <c r="M10" s="265">
        <f>'SGB1'!AH13/'SGB1'!$W13*100</f>
        <v>100.04842075416478</v>
      </c>
    </row>
    <row r="11" spans="1:13" ht="24.75" customHeight="1">
      <c r="A11" s="4" t="s">
        <v>14</v>
      </c>
      <c r="M11" s="26"/>
    </row>
    <row r="12" spans="1:13" ht="19.5" customHeight="1">
      <c r="A12" s="169" t="s">
        <v>465</v>
      </c>
      <c r="B12" s="265">
        <f>'SGB1'!W15/'SGB1'!$W15*100</f>
        <v>100</v>
      </c>
      <c r="C12" s="265">
        <f>'SGB1'!X15/'SGB1'!$W15*100</f>
        <v>108.67579908675798</v>
      </c>
      <c r="D12" s="265">
        <f>'SGB1'!Y15/'SGB1'!$W15*100</f>
        <v>110.53272450532722</v>
      </c>
      <c r="E12" s="265">
        <f>'SGB1'!Z15/'SGB1'!$W15*100</f>
        <v>112.95281582952816</v>
      </c>
      <c r="F12" s="265">
        <f>'SGB1'!AA15/'SGB1'!$W15*100</f>
        <v>113.80517503805174</v>
      </c>
      <c r="G12" s="265">
        <f>'SGB1'!AB15/'SGB1'!$W15*100</f>
        <v>119.1628614916286</v>
      </c>
      <c r="H12" s="265">
        <f>'SGB1'!AC15/'SGB1'!$W15*100</f>
        <v>122.5875190258752</v>
      </c>
      <c r="I12" s="265">
        <f>'SGB1'!AD15/'SGB1'!$W15*100</f>
        <v>129.64992389649925</v>
      </c>
      <c r="J12" s="265">
        <f>'SGB1'!AE15/'SGB1'!$W15*100</f>
        <v>131.7199391171994</v>
      </c>
      <c r="K12" s="265">
        <f>'SGB1'!AF15/'SGB1'!$W15*100</f>
        <v>95.875190258751914</v>
      </c>
      <c r="L12" s="265">
        <f>'SGB1'!AG15/'SGB1'!$W15*100</f>
        <v>113.0593607305936</v>
      </c>
      <c r="M12" s="265">
        <f>'SGB1'!AH15/'SGB1'!$W15*100</f>
        <v>126.48401826484019</v>
      </c>
    </row>
    <row r="13" spans="1:13">
      <c r="A13" s="169" t="s">
        <v>498</v>
      </c>
      <c r="B13" s="265">
        <f>'SGB1'!W16/'SGB1'!$W16*100</f>
        <v>100</v>
      </c>
      <c r="C13" s="265">
        <f>'SGB1'!X16/'SGB1'!$W16*100</f>
        <v>100.90452261306532</v>
      </c>
      <c r="D13" s="265">
        <f>'SGB1'!Y16/'SGB1'!$W16*100</f>
        <v>102.41206030150754</v>
      </c>
      <c r="E13" s="265">
        <f>'SGB1'!Z16/'SGB1'!$W16*100</f>
        <v>104.82412060301507</v>
      </c>
      <c r="F13" s="265">
        <f>'SGB1'!AA16/'SGB1'!$W16*100</f>
        <v>107.53768844221105</v>
      </c>
      <c r="G13" s="265">
        <f>'SGB1'!AB16/'SGB1'!$W16*100</f>
        <v>109.44723618090453</v>
      </c>
      <c r="H13" s="265">
        <f>'SGB1'!AC16/'SGB1'!$W16*100</f>
        <v>111.05527638190955</v>
      </c>
      <c r="I13" s="265">
        <f>'SGB1'!AD16/'SGB1'!$W16*100</f>
        <v>111.65829145728642</v>
      </c>
      <c r="J13" s="265">
        <f>'SGB1'!AE16/'SGB1'!$W16*100</f>
        <v>114.07035175879396</v>
      </c>
      <c r="K13" s="265">
        <f>'SGB1'!AF16/'SGB1'!$W16*100</f>
        <v>85.238623115577894</v>
      </c>
      <c r="L13" s="265">
        <f>'SGB1'!AG16/'SGB1'!$W16*100</f>
        <v>97.48743718592965</v>
      </c>
      <c r="M13" s="265">
        <f>'SGB1'!AH16/'SGB1'!$W16*100</f>
        <v>110.35175879396985</v>
      </c>
    </row>
    <row r="14" spans="1:13" ht="21.75" customHeight="1">
      <c r="A14" s="169" t="s">
        <v>466</v>
      </c>
      <c r="M14" s="26"/>
    </row>
    <row r="15" spans="1:13">
      <c r="A15" s="169" t="s">
        <v>499</v>
      </c>
      <c r="B15" s="265">
        <f>'SGB1'!W17/'SGB1'!$W17*100</f>
        <v>100</v>
      </c>
      <c r="C15" s="265">
        <f>'SGB1'!X17/'SGB1'!$W17*100</f>
        <v>98.708856155664677</v>
      </c>
      <c r="D15" s="265">
        <f>'SGB1'!Y17/'SGB1'!$W17*100</f>
        <v>99.04528096017458</v>
      </c>
      <c r="E15" s="265">
        <f>'SGB1'!Z17/'SGB1'!$W17*100</f>
        <v>100.13184215311874</v>
      </c>
      <c r="F15" s="265">
        <f>'SGB1'!AA17/'SGB1'!$W17*100</f>
        <v>101.81396617566831</v>
      </c>
      <c r="G15" s="265">
        <f>'SGB1'!AB17/'SGB1'!$W17*100</f>
        <v>104.65084560829241</v>
      </c>
      <c r="H15" s="265">
        <f>'SGB1'!AC17/'SGB1'!$W17*100</f>
        <v>106.16021094744499</v>
      </c>
      <c r="I15" s="265">
        <f>'SGB1'!AD17/'SGB1'!$W17*100</f>
        <v>104.67357701400255</v>
      </c>
      <c r="J15" s="265">
        <f>'SGB1'!AE17/'SGB1'!$W17*100</f>
        <v>107.09674486270231</v>
      </c>
      <c r="K15" s="265">
        <f>'SGB1'!AF17/'SGB1'!$W17*100</f>
        <v>80.205491907619574</v>
      </c>
      <c r="L15" s="265">
        <f>'SGB1'!AG17/'SGB1'!$W17*100</f>
        <v>91.262047645026385</v>
      </c>
      <c r="M15" s="265">
        <f>'SGB1'!AH17/'SGB1'!$W17*100</f>
        <v>100.29550827423168</v>
      </c>
    </row>
    <row r="16" spans="1:13">
      <c r="A16" s="169" t="s">
        <v>467</v>
      </c>
      <c r="B16" s="265">
        <f>'SGB1'!W18/'SGB1'!$W18*100</f>
        <v>100</v>
      </c>
      <c r="C16" s="265">
        <f>'SGB1'!X18/'SGB1'!$W18*100</f>
        <v>99.137931034482747</v>
      </c>
      <c r="D16" s="265">
        <f>'SGB1'!Y18/'SGB1'!$W18*100</f>
        <v>99.183303085299443</v>
      </c>
      <c r="E16" s="265">
        <f>'SGB1'!Z18/'SGB1'!$W18*100</f>
        <v>101.13430127041742</v>
      </c>
      <c r="F16" s="265">
        <f>'SGB1'!AA18/'SGB1'!$W18*100</f>
        <v>102.94918330308529</v>
      </c>
      <c r="G16" s="265">
        <f>'SGB1'!AB18/'SGB1'!$W18*100</f>
        <v>105.7622504537205</v>
      </c>
      <c r="H16" s="265">
        <f>'SGB1'!AC18/'SGB1'!$W18*100</f>
        <v>106.94192377495462</v>
      </c>
      <c r="I16" s="265">
        <f>'SGB1'!AD18/'SGB1'!$W18*100</f>
        <v>108.48457350272231</v>
      </c>
      <c r="J16" s="265">
        <f>'SGB1'!AE18/'SGB1'!$W18*100</f>
        <v>109.66424682395643</v>
      </c>
      <c r="K16" s="265">
        <f>'SGB1'!AF18/'SGB1'!$W18*100</f>
        <v>84.26420145190562</v>
      </c>
      <c r="L16" s="265">
        <f>'SGB1'!AG18/'SGB1'!$W18*100</f>
        <v>94.736842105263165</v>
      </c>
      <c r="M16" s="265">
        <f>'SGB1'!AH18/'SGB1'!$W18*100</f>
        <v>103.67513611615244</v>
      </c>
    </row>
    <row r="17" spans="1:13" ht="21.75" customHeight="1">
      <c r="A17" s="169" t="s">
        <v>500</v>
      </c>
      <c r="M17" s="26"/>
    </row>
    <row r="18" spans="1:13">
      <c r="A18" s="169" t="s">
        <v>95</v>
      </c>
      <c r="B18" s="265">
        <f>'SGB1'!W19/'SGB1'!$W19*100</f>
        <v>100</v>
      </c>
      <c r="C18" s="265">
        <f>'SGB1'!X19/'SGB1'!$W19*100</f>
        <v>100.95857026807474</v>
      </c>
      <c r="D18" s="265">
        <f>'SGB1'!Y19/'SGB1'!$W19*100</f>
        <v>101.45294185911568</v>
      </c>
      <c r="E18" s="265">
        <f>'SGB1'!Z19/'SGB1'!$W19*100</f>
        <v>103.92479981432055</v>
      </c>
      <c r="F18" s="265">
        <f>'SGB1'!AA19/'SGB1'!$W19*100</f>
        <v>105.3127538586515</v>
      </c>
      <c r="G18" s="265">
        <f>'SGB1'!AB19/'SGB1'!$W19*100</f>
        <v>108.72229314146455</v>
      </c>
      <c r="H18" s="265">
        <f>'SGB1'!AC19/'SGB1'!$W19*100</f>
        <v>111.51212719043751</v>
      </c>
      <c r="I18" s="265">
        <f>'SGB1'!AD19/'SGB1'!$W19*100</f>
        <v>111.84170825113146</v>
      </c>
      <c r="J18" s="265">
        <f>'SGB1'!AE19/'SGB1'!$W19*100</f>
        <v>113.06255077173032</v>
      </c>
      <c r="K18" s="265">
        <f>'SGB1'!AF19/'SGB1'!$W19*100</f>
        <v>87.926192410351632</v>
      </c>
      <c r="L18" s="265">
        <f>'SGB1'!AG19/'SGB1'!$W19*100</f>
        <v>100.75432285017986</v>
      </c>
      <c r="M18" s="265">
        <f>'SGB1'!AH19/'SGB1'!$W19*100</f>
        <v>109.96634559591504</v>
      </c>
    </row>
    <row r="19" spans="1:13">
      <c r="A19" s="169" t="s">
        <v>497</v>
      </c>
      <c r="B19" s="265">
        <f>'SGB1'!W20/'SGB1'!$W20*100</f>
        <v>100</v>
      </c>
      <c r="C19" s="265">
        <f>'SGB1'!X20/'SGB1'!$W20*100</f>
        <v>100.08168266285482</v>
      </c>
      <c r="D19" s="265">
        <f>'SGB1'!Y20/'SGB1'!$W20*100</f>
        <v>100.49009597712886</v>
      </c>
      <c r="E19" s="265">
        <f>'SGB1'!Z20/'SGB1'!$W20*100</f>
        <v>103.34898917704717</v>
      </c>
      <c r="F19" s="265">
        <f>'SGB1'!AA20/'SGB1'!$W20*100</f>
        <v>105.2889524198489</v>
      </c>
      <c r="G19" s="265">
        <f>'SGB1'!AB20/'SGB1'!$W20*100</f>
        <v>107.75985297120687</v>
      </c>
      <c r="H19" s="265">
        <f>'SGB1'!AC20/'SGB1'!$W20*100</f>
        <v>109.27098223402083</v>
      </c>
      <c r="I19" s="265">
        <f>'SGB1'!AD20/'SGB1'!$W20*100</f>
        <v>109.84276087400448</v>
      </c>
      <c r="J19" s="265">
        <f>'SGB1'!AE20/'SGB1'!$W20*100</f>
        <v>111.27220747396365</v>
      </c>
      <c r="K19" s="265">
        <f>'SGB1'!AF20/'SGB1'!$W20*100</f>
        <v>87.380028588932007</v>
      </c>
      <c r="L19" s="265">
        <f>'SGB1'!AG20/'SGB1'!$W20*100</f>
        <v>97.794568102920152</v>
      </c>
      <c r="M19" s="265">
        <f>'SGB1'!AH20/'SGB1'!$W20*100</f>
        <v>106.41208903410251</v>
      </c>
    </row>
    <row r="20" spans="1:13" ht="24" customHeight="1">
      <c r="A20" s="5" t="s">
        <v>686</v>
      </c>
      <c r="M20" s="26"/>
    </row>
    <row r="21" spans="1:13">
      <c r="A21" s="169" t="s">
        <v>95</v>
      </c>
      <c r="B21" s="265">
        <f>'SGB1'!W22/'SGB1'!$W22*100</f>
        <v>100</v>
      </c>
      <c r="C21" s="265">
        <f>'SGB1'!X22/'SGB1'!$W22*100</f>
        <v>102.79965004374453</v>
      </c>
      <c r="D21" s="265">
        <f>'SGB1'!Y22/'SGB1'!$W22*100</f>
        <v>91.017789442986299</v>
      </c>
      <c r="E21" s="265">
        <f>'SGB1'!Z22/'SGB1'!$W22*100</f>
        <v>91.921843102945473</v>
      </c>
      <c r="F21" s="265">
        <f>'SGB1'!AA22/'SGB1'!$W22*100</f>
        <v>87.722368037328664</v>
      </c>
      <c r="G21" s="265">
        <f>'SGB1'!AB22/'SGB1'!$W22*100</f>
        <v>90.434529017206188</v>
      </c>
      <c r="H21" s="265">
        <f>'SGB1'!AC22/'SGB1'!$W22*100</f>
        <v>80.548264800233298</v>
      </c>
      <c r="I21" s="265">
        <f>'SGB1'!AD22/'SGB1'!$W22*100</f>
        <v>78.710994459025954</v>
      </c>
      <c r="J21" s="265">
        <f>'SGB1'!AE22/'SGB1'!$W22*100</f>
        <v>74.803149606299215</v>
      </c>
      <c r="K21" s="265">
        <f>'SGB1'!AF22/'SGB1'!$W22*100</f>
        <v>48.877223680373291</v>
      </c>
      <c r="L21" s="265">
        <f>'SGB1'!AG22/'SGB1'!$W22*100</f>
        <v>51.297754447360745</v>
      </c>
      <c r="M21" s="265">
        <f>'SGB1'!AH22/'SGB1'!$W22*100</f>
        <v>56.838728492271805</v>
      </c>
    </row>
    <row r="22" spans="1:13">
      <c r="A22" s="169" t="s">
        <v>96</v>
      </c>
      <c r="B22" s="265">
        <f>'SGB1'!W23/'SGB1'!$W23*100</f>
        <v>100</v>
      </c>
      <c r="C22" s="265">
        <f>'SGB1'!X23/'SGB1'!$W23*100</f>
        <v>98.366390414161685</v>
      </c>
      <c r="D22" s="265">
        <f>'SGB1'!Y23/'SGB1'!$W23*100</f>
        <v>93.061093961420809</v>
      </c>
      <c r="E22" s="265">
        <f>'SGB1'!Z23/'SGB1'!$W23*100</f>
        <v>98.230479926544206</v>
      </c>
      <c r="F22" s="265">
        <f>'SGB1'!AA23/'SGB1'!$W23*100</f>
        <v>94.180348582397997</v>
      </c>
      <c r="G22" s="265">
        <f>'SGB1'!AB23/'SGB1'!$W23*100</f>
        <v>90.960119418724645</v>
      </c>
      <c r="H22" s="265">
        <f>'SGB1'!AC23/'SGB1'!$W23*100</f>
        <v>87.937125053510655</v>
      </c>
      <c r="I22" s="265">
        <f>'SGB1'!AD23/'SGB1'!$W23*100</f>
        <v>89.239109969389858</v>
      </c>
      <c r="J22" s="265">
        <f>'SGB1'!AE23/'SGB1'!$W23*100</f>
        <v>86.323158970418106</v>
      </c>
      <c r="K22" s="265">
        <f>'SGB1'!AF23/'SGB1'!$W23*100</f>
        <v>67.526270064128553</v>
      </c>
      <c r="L22" s="265">
        <f>'SGB1'!AG23/'SGB1'!$W23*100</f>
        <v>76.67980779172639</v>
      </c>
      <c r="M22" s="265">
        <f>'SGB1'!AH23/'SGB1'!$W23*100</f>
        <v>84.045763597519112</v>
      </c>
    </row>
    <row r="23" spans="1:13" ht="21.75" customHeight="1">
      <c r="A23" s="5" t="s">
        <v>503</v>
      </c>
      <c r="M23" s="26"/>
    </row>
    <row r="24" spans="1:13">
      <c r="A24" s="169" t="s">
        <v>95</v>
      </c>
      <c r="B24" s="265">
        <f>'SGB1'!W25/'SGB1'!$W25*100</f>
        <v>100</v>
      </c>
      <c r="C24" s="265">
        <f>'SGB1'!X25/'SGB1'!$W25*100</f>
        <v>96.482158971423331</v>
      </c>
      <c r="D24" s="265">
        <f>'SGB1'!Y25/'SGB1'!$W25*100</f>
        <v>96.646140150873677</v>
      </c>
      <c r="E24" s="265">
        <f>'SGB1'!Z25/'SGB1'!$W25*100</f>
        <v>95.085627494380773</v>
      </c>
      <c r="F24" s="265">
        <f>'SGB1'!AA25/'SGB1'!$W25*100</f>
        <v>94.033698737556875</v>
      </c>
      <c r="G24" s="265">
        <f>'SGB1'!AB25/'SGB1'!$W25*100</f>
        <v>90.035998677039203</v>
      </c>
      <c r="H24" s="265">
        <f>'SGB1'!AC25/'SGB1'!$W25*100</f>
        <v>88.60114819438229</v>
      </c>
      <c r="I24" s="265">
        <f>'SGB1'!AD25/'SGB1'!$W25*100</f>
        <v>85.6171717007891</v>
      </c>
      <c r="J24" s="265">
        <f>'SGB1'!AE25/'SGB1'!$W25*100</f>
        <v>82.862731860549246</v>
      </c>
      <c r="K24" s="265">
        <f>'SGB1'!AF25/'SGB1'!$W25*100</f>
        <v>28.692081669165255</v>
      </c>
      <c r="L24" s="265">
        <f>'SGB1'!AG25/'SGB1'!$W25*100</f>
        <v>53.494993751335741</v>
      </c>
      <c r="M24" s="265">
        <f>'SGB1'!AH25/'SGB1'!$W25*100</f>
        <v>69.027734668362271</v>
      </c>
    </row>
    <row r="25" spans="1:13">
      <c r="A25" s="169" t="s">
        <v>96</v>
      </c>
      <c r="B25" s="265">
        <f>'SGB1'!W26/'SGB1'!$W26*100</f>
        <v>100</v>
      </c>
      <c r="C25" s="265">
        <f>'SGB1'!X26/'SGB1'!$W26*100</f>
        <v>98.233738542045586</v>
      </c>
      <c r="D25" s="265">
        <f>'SGB1'!Y26/'SGB1'!$W26*100</f>
        <v>100.18757230234951</v>
      </c>
      <c r="E25" s="265">
        <f>'SGB1'!Z26/'SGB1'!$W26*100</f>
        <v>99.066346017936311</v>
      </c>
      <c r="F25" s="265">
        <f>'SGB1'!AA26/'SGB1'!$W26*100</f>
        <v>96.763611302081529</v>
      </c>
      <c r="G25" s="265">
        <f>'SGB1'!AB26/'SGB1'!$W26*100</f>
        <v>94.983932128065703</v>
      </c>
      <c r="H25" s="265">
        <f>'SGB1'!AC26/'SGB1'!$W26*100</f>
        <v>93.085698675324039</v>
      </c>
      <c r="I25" s="265">
        <f>'SGB1'!AD26/'SGB1'!$W26*100</f>
        <v>92.199535153166565</v>
      </c>
      <c r="J25" s="265">
        <f>'SGB1'!AE26/'SGB1'!$W26*100</f>
        <v>87.19078481053738</v>
      </c>
      <c r="K25" s="265">
        <f>'SGB1'!AF26/'SGB1'!$W26*100</f>
        <v>33.346718627273574</v>
      </c>
      <c r="L25" s="265">
        <f>'SGB1'!AG26/'SGB1'!$W26*100</f>
        <v>60.124268535945014</v>
      </c>
      <c r="M25" s="265">
        <f>'SGB1'!AH26/'SGB1'!$W26*100</f>
        <v>72.145269358255078</v>
      </c>
    </row>
    <row r="26" spans="1:13" ht="23.25" customHeight="1">
      <c r="A26" s="5" t="s">
        <v>504</v>
      </c>
      <c r="B26" s="265"/>
      <c r="C26" s="265"/>
      <c r="M26" s="26"/>
    </row>
    <row r="27" spans="1:13">
      <c r="A27" s="169" t="s">
        <v>95</v>
      </c>
      <c r="B27" s="265">
        <f>'SGB1'!W28/'SGB1'!$W28*100</f>
        <v>100</v>
      </c>
      <c r="C27" s="265">
        <f>'SGB1'!X28/'SGB1'!$W28*100</f>
        <v>102.93036196987664</v>
      </c>
      <c r="D27" s="265">
        <f>'SGB1'!Y28/'SGB1'!$W28*100</f>
        <v>104.06814002506277</v>
      </c>
      <c r="E27" s="265">
        <f>'SGB1'!Z28/'SGB1'!$W28*100</f>
        <v>110.06976286387837</v>
      </c>
      <c r="F27" s="265">
        <f>'SGB1'!AA28/'SGB1'!$W28*100</f>
        <v>112.11031462907567</v>
      </c>
      <c r="G27" s="265">
        <f>'SGB1'!AB28/'SGB1'!$W28*100</f>
        <v>113.07057428328618</v>
      </c>
      <c r="H27" s="265">
        <f>'SGB1'!AC28/'SGB1'!$W28*100</f>
        <v>116.60165068634556</v>
      </c>
      <c r="I27" s="265">
        <f>'SGB1'!AD28/'SGB1'!$W28*100</f>
        <v>116.43148307302293</v>
      </c>
      <c r="J27" s="265">
        <f>'SGB1'!AE28/'SGB1'!$W28*100</f>
        <v>113.61568007989358</v>
      </c>
      <c r="K27" s="265">
        <f>'SGB1'!AF28/'SGB1'!$W28*100</f>
        <v>17.870249715523073</v>
      </c>
      <c r="L27" s="265">
        <f>'SGB1'!AG28/'SGB1'!$W28*100</f>
        <v>58.575838906840396</v>
      </c>
      <c r="M27" s="265" t="s">
        <v>366</v>
      </c>
    </row>
    <row r="28" spans="1:13">
      <c r="A28" s="169" t="s">
        <v>505</v>
      </c>
      <c r="B28" s="265">
        <f>'SGB1'!W29/'SGB1'!$W29*100</f>
        <v>100</v>
      </c>
      <c r="C28" s="265">
        <f>'SGB1'!X29/'SGB1'!$W29*100</f>
        <v>103.33917939313592</v>
      </c>
      <c r="D28" s="265">
        <f>'SGB1'!Y29/'SGB1'!$W29*100</f>
        <v>108.51909336833825</v>
      </c>
      <c r="E28" s="265">
        <f>'SGB1'!Z29/'SGB1'!$W29*100</f>
        <v>113.40232797890586</v>
      </c>
      <c r="F28" s="265">
        <f>'SGB1'!AA29/'SGB1'!$W29*100</f>
        <v>119.19833422637127</v>
      </c>
      <c r="G28" s="265">
        <f>'SGB1'!AB29/'SGB1'!$W29*100</f>
        <v>119.67862034595585</v>
      </c>
      <c r="H28" s="265">
        <f>'SGB1'!AC29/'SGB1'!$W29*100</f>
        <v>120.19367794283144</v>
      </c>
      <c r="I28" s="265">
        <f>'SGB1'!AD29/'SGB1'!$W29*100</f>
        <v>123.77668731240095</v>
      </c>
      <c r="J28" s="265">
        <f>'SGB1'!AE29/'SGB1'!$W29*100</f>
        <v>122.47377481437569</v>
      </c>
      <c r="K28" s="378">
        <f>'SGB1'!AF29/'SGB1'!W29*100</f>
        <v>28.012618707543375</v>
      </c>
      <c r="L28" s="378">
        <f>'SGB1'!AG29/'SGB1'!$W29*100</f>
        <v>72.80023582716214</v>
      </c>
      <c r="M28" s="265" t="s">
        <v>366</v>
      </c>
    </row>
    <row r="29" spans="1:13" ht="21" customHeight="1">
      <c r="A29" s="5" t="s">
        <v>99</v>
      </c>
      <c r="B29" s="265"/>
      <c r="C29" s="265"/>
      <c r="M29" s="26"/>
    </row>
    <row r="30" spans="1:13">
      <c r="A30" s="169" t="s">
        <v>95</v>
      </c>
      <c r="B30" s="265">
        <f>'SGB1'!W31/'SGB1'!$W31*100</f>
        <v>100</v>
      </c>
      <c r="C30" s="265">
        <f>'SGB1'!X31/'SGB1'!$W31*100</f>
        <v>100.64355313845456</v>
      </c>
      <c r="D30" s="265">
        <f>'SGB1'!Y31/'SGB1'!$W31*100</f>
        <v>105.37502832540223</v>
      </c>
      <c r="E30" s="265">
        <f>'SGB1'!Z31/'SGB1'!$W31*100</f>
        <v>109.11398141853614</v>
      </c>
      <c r="F30" s="265">
        <f>'SGB1'!AA31/'SGB1'!$W31*100</f>
        <v>115.60842963970089</v>
      </c>
      <c r="G30" s="265">
        <f>'SGB1'!AB31/'SGB1'!$W31*100</f>
        <v>122.01676863811464</v>
      </c>
      <c r="H30" s="265">
        <f>'SGB1'!AC31/'SGB1'!$W31*100</f>
        <v>130.66394742805346</v>
      </c>
      <c r="I30" s="265">
        <f>'SGB1'!AD31/'SGB1'!$W31*100</f>
        <v>133.44210287786083</v>
      </c>
      <c r="J30" s="265">
        <f>'SGB1'!AE31/'SGB1'!$W31*100</f>
        <v>130.87242238839792</v>
      </c>
      <c r="K30" s="265">
        <f>'SGB1'!AF31/'SGB1'!$W31*100</f>
        <v>31.901200997054158</v>
      </c>
      <c r="L30" s="265">
        <f>'SGB1'!AG31/'SGB1'!$W31*100</f>
        <v>31.724450487196915</v>
      </c>
      <c r="M30" s="265">
        <f>'SGB1'!AH31/'SGB1'!$W31*100</f>
        <v>97.312485837298894</v>
      </c>
    </row>
    <row r="31" spans="1:13">
      <c r="A31" s="169" t="s">
        <v>100</v>
      </c>
      <c r="B31" s="265">
        <f>'SGB1'!W32/'SGB1'!$W32*100</f>
        <v>100</v>
      </c>
      <c r="C31" s="265">
        <f>'SGB1'!X32/'SGB1'!$W32*100</f>
        <v>100.65264234785181</v>
      </c>
      <c r="D31" s="265">
        <f>'SGB1'!Y32/'SGB1'!$W32*100</f>
        <v>104.22270895917059</v>
      </c>
      <c r="E31" s="265">
        <f>'SGB1'!Z32/'SGB1'!$W32*100</f>
        <v>108.7903633810291</v>
      </c>
      <c r="F31" s="265">
        <f>'SGB1'!AA32/'SGB1'!$W32*100</f>
        <v>114.76282853882138</v>
      </c>
      <c r="G31" s="265">
        <f>'SGB1'!AB32/'SGB1'!$W32*100</f>
        <v>122.48693757537224</v>
      </c>
      <c r="H31" s="265">
        <f>'SGB1'!AC32/'SGB1'!$W32*100</f>
        <v>129.87287972002167</v>
      </c>
      <c r="I31" s="265">
        <f>'SGB1'!AD32/'SGB1'!$W32*100</f>
        <v>133.37515423075033</v>
      </c>
      <c r="J31" s="265">
        <f>'SGB1'!AE32/'SGB1'!$W32*100</f>
        <v>135.47155726994822</v>
      </c>
      <c r="K31" s="265">
        <f>'SGB1'!AF32/'SGB1'!$W32*100</f>
        <v>33.646734050576597</v>
      </c>
      <c r="L31" s="265">
        <f>'SGB1'!AG32/'SGB1'!$W32*100</f>
        <v>29.398840954350252</v>
      </c>
      <c r="M31" s="265">
        <f>'SGB1'!AH32/'SGB1'!$W32*100</f>
        <v>101.26901877121641</v>
      </c>
    </row>
    <row r="32" spans="1:13" ht="21.75" customHeight="1">
      <c r="A32" s="5" t="s">
        <v>101</v>
      </c>
      <c r="M32" s="26"/>
    </row>
    <row r="33" spans="1:13">
      <c r="A33" s="172" t="s">
        <v>506</v>
      </c>
      <c r="M33" s="26"/>
    </row>
    <row r="34" spans="1:13">
      <c r="A34" s="169" t="s">
        <v>508</v>
      </c>
      <c r="B34" s="265" t="s">
        <v>366</v>
      </c>
      <c r="C34" s="265" t="s">
        <v>366</v>
      </c>
      <c r="D34" s="265" t="s">
        <v>366</v>
      </c>
      <c r="E34" s="265" t="s">
        <v>366</v>
      </c>
      <c r="F34" s="265" t="s">
        <v>366</v>
      </c>
      <c r="G34" s="265" t="s">
        <v>366</v>
      </c>
      <c r="H34" s="265" t="s">
        <v>366</v>
      </c>
      <c r="I34" s="265" t="s">
        <v>366</v>
      </c>
      <c r="J34" s="265" t="s">
        <v>366</v>
      </c>
      <c r="K34" s="265" t="s">
        <v>366</v>
      </c>
      <c r="L34" s="265" t="s">
        <v>366</v>
      </c>
      <c r="M34" s="265" t="s">
        <v>366</v>
      </c>
    </row>
    <row r="35" spans="1:13">
      <c r="A35" s="169" t="s">
        <v>100</v>
      </c>
      <c r="B35" s="265" t="s">
        <v>366</v>
      </c>
      <c r="C35" s="265" t="s">
        <v>366</v>
      </c>
      <c r="D35" s="265" t="s">
        <v>366</v>
      </c>
      <c r="E35" s="265" t="s">
        <v>366</v>
      </c>
      <c r="F35" s="265" t="s">
        <v>366</v>
      </c>
      <c r="G35" s="265" t="s">
        <v>366</v>
      </c>
      <c r="H35" s="265" t="s">
        <v>366</v>
      </c>
      <c r="I35" s="265" t="s">
        <v>366</v>
      </c>
      <c r="J35" s="265" t="s">
        <v>366</v>
      </c>
      <c r="K35" s="265" t="s">
        <v>366</v>
      </c>
      <c r="L35" s="265" t="s">
        <v>366</v>
      </c>
      <c r="M35" s="265" t="s">
        <v>366</v>
      </c>
    </row>
    <row r="36" spans="1:13" ht="23.25" customHeight="1">
      <c r="A36" s="172" t="s">
        <v>507</v>
      </c>
      <c r="M36" s="26"/>
    </row>
    <row r="37" spans="1:13">
      <c r="A37" s="169" t="s">
        <v>95</v>
      </c>
      <c r="B37" s="26" t="s">
        <v>366</v>
      </c>
      <c r="C37" s="26" t="s">
        <v>366</v>
      </c>
      <c r="D37" s="26" t="s">
        <v>366</v>
      </c>
      <c r="E37" s="26" t="s">
        <v>366</v>
      </c>
      <c r="F37" s="26" t="s">
        <v>366</v>
      </c>
      <c r="G37" s="26" t="s">
        <v>366</v>
      </c>
      <c r="H37" s="26" t="s">
        <v>366</v>
      </c>
      <c r="I37" s="26" t="s">
        <v>366</v>
      </c>
      <c r="J37" s="26" t="s">
        <v>366</v>
      </c>
      <c r="K37" s="26" t="s">
        <v>366</v>
      </c>
      <c r="L37" s="26" t="s">
        <v>366</v>
      </c>
      <c r="M37" s="26" t="s">
        <v>366</v>
      </c>
    </row>
    <row r="38" spans="1:13">
      <c r="A38" s="169" t="s">
        <v>96</v>
      </c>
      <c r="B38" s="265">
        <f>'SGB1'!W39/'SGB1'!$W39*100</f>
        <v>100</v>
      </c>
      <c r="C38" s="265">
        <f>'SGB1'!X39/'SGB1'!$W39*100</f>
        <v>111.78188899707887</v>
      </c>
      <c r="D38" s="265">
        <f>'SGB1'!Y39/'SGB1'!$W39*100</f>
        <v>115.28724440116846</v>
      </c>
      <c r="E38" s="265">
        <f>'SGB1'!Z39/'SGB1'!$W39*100</f>
        <v>109.34761441090555</v>
      </c>
      <c r="F38" s="265">
        <f>'SGB1'!AA39/'SGB1'!$W39*100</f>
        <v>85.978578383641661</v>
      </c>
      <c r="G38" s="265">
        <f>'SGB1'!AB39/'SGB1'!$W39*100</f>
        <v>79.552093476144108</v>
      </c>
      <c r="H38" s="265">
        <f>'SGB1'!AC39/'SGB1'!$W39*100</f>
        <v>75.851996105160666</v>
      </c>
      <c r="I38" s="265">
        <f>'SGB1'!AD39/'SGB1'!$W39*100</f>
        <v>75.851996105160666</v>
      </c>
      <c r="J38" s="265">
        <f>'SGB1'!AE39/'SGB1'!$W39*100</f>
        <v>70.301850048685495</v>
      </c>
      <c r="K38" s="265">
        <f>'SGB1'!AF39/'SGB1'!$W39*100</f>
        <v>66.893865628042846</v>
      </c>
      <c r="L38" s="265">
        <f>'SGB1'!AG39/'SGB1'!$W39*100</f>
        <v>77.799415774099316</v>
      </c>
      <c r="M38" s="265">
        <f>'SGB1'!AH39/'SGB1'!$W39*100</f>
        <v>70.301850048685495</v>
      </c>
    </row>
    <row r="39" spans="1:13" ht="19.5" customHeight="1">
      <c r="A39" s="172" t="s">
        <v>8</v>
      </c>
      <c r="B39" s="265"/>
      <c r="C39" s="265"/>
      <c r="M39" s="26"/>
    </row>
    <row r="40" spans="1:13">
      <c r="A40" s="169" t="s">
        <v>95</v>
      </c>
      <c r="B40" s="265">
        <f>'SGB1'!W41/'SGB1'!$U41*100</f>
        <v>82.308467741935473</v>
      </c>
      <c r="C40" s="265">
        <f>'SGB1'!X41/'SGB1'!$U41*100</f>
        <v>63.205645161290313</v>
      </c>
      <c r="D40" s="265">
        <f>'SGB1'!Y41/'SGB1'!$U41*100</f>
        <v>57.409274193548384</v>
      </c>
      <c r="E40" s="265">
        <f>'SGB1'!Z41/'SGB1'!$U41*100</f>
        <v>59.526209677419359</v>
      </c>
      <c r="F40" s="265">
        <f>'SGB1'!AA41/'SGB1'!$U41*100</f>
        <v>71.549241727660117</v>
      </c>
      <c r="G40" s="26" t="s">
        <v>366</v>
      </c>
      <c r="H40" s="26" t="s">
        <v>366</v>
      </c>
      <c r="I40" s="26" t="s">
        <v>366</v>
      </c>
      <c r="J40" s="26" t="s">
        <v>366</v>
      </c>
      <c r="K40" s="26" t="s">
        <v>366</v>
      </c>
      <c r="L40" s="26" t="s">
        <v>366</v>
      </c>
      <c r="M40" s="26" t="s">
        <v>366</v>
      </c>
    </row>
    <row r="41" spans="1:13" ht="17.25" customHeight="1">
      <c r="A41" s="169" t="s">
        <v>100</v>
      </c>
      <c r="B41" s="265">
        <f>'SGB1'!W42/'SGB1'!$U42*100</f>
        <v>90.324887635050118</v>
      </c>
      <c r="C41" s="265">
        <f>'SGB1'!X42/'SGB1'!$U42*100</f>
        <v>78.485377643183725</v>
      </c>
      <c r="D41" s="265">
        <f>'SGB1'!Y42/'SGB1'!$U42*100</f>
        <v>69.465281862394733</v>
      </c>
      <c r="E41" s="265">
        <f>'SGB1'!Z42/'SGB1'!$U42*100</f>
        <v>72.365965072659705</v>
      </c>
      <c r="F41" s="265">
        <f>'SGB1'!AA42/'SGB1'!$U42*100</f>
        <v>78.063910839571335</v>
      </c>
      <c r="G41" s="265">
        <f>'SGB1'!AB42/'SGB1'!$U42*100</f>
        <v>72.732375022394706</v>
      </c>
      <c r="H41" s="265">
        <f>'SGB1'!AC42/'SGB1'!$U42*100</f>
        <v>63.388921304152554</v>
      </c>
      <c r="I41" s="26" t="s">
        <v>366</v>
      </c>
      <c r="J41" s="26" t="s">
        <v>366</v>
      </c>
      <c r="K41" s="26" t="s">
        <v>366</v>
      </c>
      <c r="L41" s="26" t="s">
        <v>366</v>
      </c>
      <c r="M41" s="26" t="s">
        <v>366</v>
      </c>
    </row>
    <row r="42" spans="1:13" ht="23.25" customHeight="1">
      <c r="A42" s="172" t="s">
        <v>509</v>
      </c>
      <c r="B42" s="265"/>
      <c r="C42" s="265"/>
      <c r="M42" s="26"/>
    </row>
    <row r="43" spans="1:13" ht="13.5" customHeight="1">
      <c r="A43" s="169" t="s">
        <v>95</v>
      </c>
      <c r="B43" s="26" t="s">
        <v>366</v>
      </c>
      <c r="C43" s="26" t="s">
        <v>366</v>
      </c>
      <c r="D43" s="26" t="s">
        <v>366</v>
      </c>
      <c r="E43" s="26" t="s">
        <v>366</v>
      </c>
      <c r="F43" s="26" t="s">
        <v>366</v>
      </c>
      <c r="G43" s="26" t="s">
        <v>366</v>
      </c>
      <c r="H43" s="26" t="s">
        <v>366</v>
      </c>
      <c r="I43" s="26" t="s">
        <v>366</v>
      </c>
      <c r="J43" s="26" t="s">
        <v>366</v>
      </c>
      <c r="K43" s="26" t="s">
        <v>366</v>
      </c>
      <c r="L43" s="26" t="s">
        <v>366</v>
      </c>
      <c r="M43" s="26" t="s">
        <v>366</v>
      </c>
    </row>
    <row r="44" spans="1:13" ht="15" customHeight="1">
      <c r="A44" s="169" t="s">
        <v>96</v>
      </c>
      <c r="B44" s="26" t="s">
        <v>366</v>
      </c>
      <c r="C44" s="26" t="s">
        <v>366</v>
      </c>
      <c r="D44" s="26" t="s">
        <v>366</v>
      </c>
      <c r="E44" s="26" t="s">
        <v>366</v>
      </c>
      <c r="F44" s="26" t="s">
        <v>366</v>
      </c>
      <c r="G44" s="26" t="s">
        <v>366</v>
      </c>
      <c r="H44" s="26" t="s">
        <v>366</v>
      </c>
      <c r="I44" s="26" t="s">
        <v>366</v>
      </c>
      <c r="J44" s="26" t="s">
        <v>366</v>
      </c>
      <c r="K44" s="26" t="s">
        <v>366</v>
      </c>
      <c r="L44" s="26" t="s">
        <v>366</v>
      </c>
      <c r="M44" s="26" t="s">
        <v>366</v>
      </c>
    </row>
    <row r="45" spans="1:13" s="169" customFormat="1">
      <c r="E45" s="8"/>
      <c r="F45" s="8"/>
      <c r="G45" s="8"/>
      <c r="H45" s="8"/>
    </row>
    <row r="46" spans="1:13" ht="11.25" customHeight="1">
      <c r="C46" s="169"/>
      <c r="D46" s="169"/>
    </row>
    <row r="48" spans="1:13">
      <c r="A48" s="211"/>
      <c r="K48" s="271"/>
    </row>
    <row r="49" spans="1:2">
      <c r="A49" s="211"/>
      <c r="B49" s="12"/>
    </row>
    <row r="50" spans="1:2">
      <c r="B50" s="169"/>
    </row>
    <row r="51" spans="1:2">
      <c r="B51" s="169"/>
    </row>
    <row r="52" spans="1:2">
      <c r="B52" s="169"/>
    </row>
    <row r="53" spans="1:2">
      <c r="B53" s="169"/>
    </row>
    <row r="54" spans="1:2">
      <c r="B54" s="169"/>
    </row>
    <row r="55" spans="1:2">
      <c r="B55" s="171"/>
    </row>
    <row r="56" spans="1:2">
      <c r="B56" s="169"/>
    </row>
    <row r="57" spans="1:2">
      <c r="B57" s="169"/>
    </row>
    <row r="58" spans="1:2">
      <c r="B58" s="169"/>
    </row>
    <row r="59" spans="1:2">
      <c r="B59" s="109"/>
    </row>
    <row r="60" spans="1:2">
      <c r="B60" s="109"/>
    </row>
    <row r="61" spans="1:2">
      <c r="B61" s="109"/>
    </row>
  </sheetData>
  <phoneticPr fontId="6" type="noConversion"/>
  <pageMargins left="0.74803149606299213" right="0.78740157480314965" top="0.70866141732283472" bottom="0.55118110236220474" header="0.51181102362204722" footer="0.51181102362204722"/>
  <pageSetup paperSize="9" scale="48" orientation="portrait" horizontalDpi="300" verticalDpi="300"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A48028918</value>
    </field>
    <field name="Objective-Title">
      <value order="0">STS - Chapter Summary - Summary - Reference tables</value>
    </field>
    <field name="Objective-Description">
      <value order="0"/>
    </field>
    <field name="Objective-CreationStamp">
      <value order="0">2024-03-12T08:39:59Z</value>
    </field>
    <field name="Objective-IsApproved">
      <value order="0">false</value>
    </field>
    <field name="Objective-IsPublished">
      <value order="0">true</value>
    </field>
    <field name="Objective-DatePublished">
      <value order="0">2024-04-11T06:46:47Z</value>
    </field>
    <field name="Objective-ModificationStamp">
      <value order="0">2024-04-11T06:46:48Z</value>
    </field>
    <field name="Objective-Owner">
      <value order="0">Knight, Andrew A (U016789)</value>
    </field>
    <field name="Objective-Path">
      <value order="0">Objective Global Folder:SG File Plan:Business and industry:Transport:General:Research and analysis: Transport - general:Scottish Transport Statistics: 2024: Research and analysis: Transport: 2023-2028</value>
    </field>
    <field name="Objective-Parent">
      <value order="0">Scottish Transport Statistics: 2024: Research and analysis: Transport: 2023-2028</value>
    </field>
    <field name="Objective-State">
      <value order="0">Published</value>
    </field>
    <field name="Objective-VersionId">
      <value order="0">vA72140746</value>
    </field>
    <field name="Objective-Version">
      <value order="0">1.0</value>
    </field>
    <field name="Objective-VersionNumber">
      <value order="0">1</value>
    </field>
    <field name="Objective-VersionComment">
      <value order="0">Copied from document A47818173.3</value>
    </field>
    <field name="Objective-FileNumber">
      <value order="0">STAT/669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17</vt:i4>
      </vt:variant>
    </vt:vector>
  </HeadingPairs>
  <TitlesOfParts>
    <vt:vector size="39" baseType="lpstr">
      <vt:lpstr>population etimates</vt:lpstr>
      <vt:lpstr>Contents</vt:lpstr>
      <vt:lpstr>Notes</vt:lpstr>
      <vt:lpstr>S1 Numbers</vt:lpstr>
      <vt:lpstr>S2 Index</vt:lpstr>
      <vt:lpstr>S3 SHS</vt:lpstr>
      <vt:lpstr>S4 Cross Border</vt:lpstr>
      <vt:lpstr>SGB1</vt:lpstr>
      <vt:lpstr>SGB2 index</vt:lpstr>
      <vt:lpstr>SGB3 rel. to pop.</vt:lpstr>
      <vt:lpstr>H1 passenger</vt:lpstr>
      <vt:lpstr>H2 a freight tonnes</vt:lpstr>
      <vt:lpstr>H2 b freight tonne km</vt:lpstr>
      <vt:lpstr>H3 traffic</vt:lpstr>
      <vt:lpstr>H4 other</vt:lpstr>
      <vt:lpstr>Figs1,2</vt:lpstr>
      <vt:lpstr>Figs 3,4</vt:lpstr>
      <vt:lpstr>Figs 5,6</vt:lpstr>
      <vt:lpstr>Figs 7, 8, 9</vt:lpstr>
      <vt:lpstr>Figs 10,11</vt:lpstr>
      <vt:lpstr>Sheet1</vt:lpstr>
      <vt:lpstr>cross border - additional table</vt:lpstr>
      <vt:lpstr>'cross border - additional table'!Print_Area</vt:lpstr>
      <vt:lpstr>'Figs 10,11'!Print_Area</vt:lpstr>
      <vt:lpstr>'Figs 7, 8, 9'!Print_Area</vt:lpstr>
      <vt:lpstr>'Figs1,2'!Print_Area</vt:lpstr>
      <vt:lpstr>'H1 passenger'!Print_Area</vt:lpstr>
      <vt:lpstr>'H2 a freight tonnes'!Print_Area</vt:lpstr>
      <vt:lpstr>'H2 b freight tonne km'!Print_Area</vt:lpstr>
      <vt:lpstr>'H3 traffic'!Print_Area</vt:lpstr>
      <vt:lpstr>'H4 other'!Print_Area</vt:lpstr>
      <vt:lpstr>Notes!Print_Area</vt:lpstr>
      <vt:lpstr>'S1 Numbers'!Print_Area</vt:lpstr>
      <vt:lpstr>'S2 Index'!Print_Area</vt:lpstr>
      <vt:lpstr>'S3 SHS'!Print_Area</vt:lpstr>
      <vt:lpstr>'S4 Cross Border'!Print_Area</vt:lpstr>
      <vt:lpstr>'SGB1'!Print_Area</vt:lpstr>
      <vt:lpstr>'SGB2 index'!Print_Area</vt:lpstr>
      <vt:lpstr>'SGB3 rel. to pop.'!Print_Area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Andrew Caddle</cp:lastModifiedBy>
  <cp:lastPrinted>2024-03-15T11:48:07Z</cp:lastPrinted>
  <dcterms:created xsi:type="dcterms:W3CDTF">2011-08-22T13:40:27Z</dcterms:created>
  <dcterms:modified xsi:type="dcterms:W3CDTF">2024-04-11T11:15:56Z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A48028918</vt:lpwstr>
  </property>
  <property fmtid="{D5CDD505-2E9C-101B-9397-08002B2CF9AE}" pid="3" name="Objective-Comment">
    <vt:lpwstr/>
  </property>
  <property fmtid="{D5CDD505-2E9C-101B-9397-08002B2CF9AE}" pid="4" name="Objective-CreationStamp">
    <vt:filetime>2024-04-11T06:46:47Z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2024-04-11T06:46:47Z</vt:filetime>
  </property>
  <property fmtid="{D5CDD505-2E9C-101B-9397-08002B2CF9AE}" pid="8" name="Objective-ModificationStamp">
    <vt:filetime>2024-04-11T06:46:48Z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2024: Research and analysis: Transport: 2023-2028:</vt:lpwstr>
  </property>
  <property fmtid="{D5CDD505-2E9C-101B-9397-08002B2CF9AE}" pid="11" name="Objective-Parent">
    <vt:lpwstr>Scottish Transport Statistics: 2024: Research and analysis: Transport: 2023-2028</vt:lpwstr>
  </property>
  <property fmtid="{D5CDD505-2E9C-101B-9397-08002B2CF9AE}" pid="12" name="Objective-State">
    <vt:lpwstr>Published</vt:lpwstr>
  </property>
  <property fmtid="{D5CDD505-2E9C-101B-9397-08002B2CF9AE}" pid="13" name="Objective-Title">
    <vt:lpwstr>STS - Chapter Summary - Summary - Reference tables</vt:lpwstr>
  </property>
  <property fmtid="{D5CDD505-2E9C-101B-9397-08002B2CF9AE}" pid="14" name="Objective-Version">
    <vt:lpwstr>1.0</vt:lpwstr>
  </property>
  <property fmtid="{D5CDD505-2E9C-101B-9397-08002B2CF9AE}" pid="15" name="Objective-VersionComment">
    <vt:lpwstr>Copied from document A47818173.3</vt:lpwstr>
  </property>
  <property fmtid="{D5CDD505-2E9C-101B-9397-08002B2CF9AE}" pid="16" name="Objective-VersionNumber">
    <vt:r8>1</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vA72140746</vt:lpwstr>
  </property>
  <property fmtid="{D5CDD505-2E9C-101B-9397-08002B2CF9AE}" pid="26" name="Objective-Date Received">
    <vt:lpwstr/>
  </property>
  <property fmtid="{D5CDD505-2E9C-101B-9397-08002B2CF9AE}" pid="27" name="Objective-Date of Original">
    <vt:lpwstr/>
  </property>
  <property fmtid="{D5CDD505-2E9C-101B-9397-08002B2CF9AE}" pid="28" name="Objective-SG Web Publication - Category">
    <vt:lpwstr/>
  </property>
  <property fmtid="{D5CDD505-2E9C-101B-9397-08002B2CF9AE}" pid="29" name="Objective-SG Web Publication - Category 2 Classification">
    <vt:lpwstr/>
  </property>
  <property fmtid="{D5CDD505-2E9C-101B-9397-08002B2CF9AE}" pid="30" name="Objective-Connect Creator">
    <vt:lpwstr/>
  </property>
  <property fmtid="{D5CDD505-2E9C-101B-9397-08002B2CF9AE}" pid="31" name="Objective-Connect Creator [system]">
    <vt:lpwstr/>
  </property>
  <property fmtid="{D5CDD505-2E9C-101B-9397-08002B2CF9AE}" pid="32" name="Objective-Required Redaction">
    <vt:lpwstr/>
  </property>
</Properties>
</file>