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86C37D14-7CBF-4C78-8C00-B74F4320751C}" xr6:coauthVersionLast="47" xr6:coauthVersionMax="47" xr10:uidLastSave="{00000000-0000-0000-0000-000000000000}"/>
  <bookViews>
    <workbookView xWindow="-120" yWindow="-120" windowWidth="29040" windowHeight="15840" xr2:uid="{00000000-000D-0000-FFFF-FFFF00000000}"/>
  </bookViews>
  <sheets>
    <sheet name="Contents" sheetId="17" r:id="rId1"/>
    <sheet name="Table 13.1a" sheetId="14" r:id="rId2"/>
    <sheet name="Table 13.1b" sheetId="15" r:id="rId3"/>
    <sheet name="Data for chart" sheetId="35" r:id="rId4"/>
    <sheet name="Table 13.1c and Chart 13.1" sheetId="36" r:id="rId5"/>
    <sheet name="Figures for Commentary" sheetId="37" r:id="rId6"/>
    <sheet name="T13.2-13.4" sheetId="23" r:id="rId7"/>
    <sheet name="T13.5" sheetId="40" r:id="rId8"/>
    <sheet name="T13.6a" sheetId="5" r:id="rId9"/>
    <sheet name="T13.6b" sheetId="20" r:id="rId10"/>
    <sheet name="Old T13.7-13.8" sheetId="6" r:id="rId11"/>
    <sheet name="New T13.7-13.8" sheetId="39" r:id="rId12"/>
    <sheet name="T13.9-13.10" sheetId="7" r:id="rId13"/>
    <sheet name="T13.11" sheetId="28" r:id="rId14"/>
  </sheets>
  <externalReferences>
    <externalReference r:id="rId15"/>
  </externalReferences>
  <definedNames>
    <definedName name="_xlnm.Print_Area" localSheetId="3">'Data for chart'!$A$1:$I$30</definedName>
    <definedName name="_xlnm.Print_Area" localSheetId="11">'New T13.7-13.8'!$A$1:$O$148</definedName>
    <definedName name="_xlnm.Print_Area" localSheetId="10">'Old T13.7-13.8'!$A$1:$S$148</definedName>
    <definedName name="_xlnm.Print_Area" localSheetId="13">'T13.11'!$A$1:$I$45</definedName>
    <definedName name="_xlnm.Print_Area" localSheetId="7">'T13.5'!$A$1:$J$54</definedName>
    <definedName name="_xlnm.Print_Area" localSheetId="8">'T13.6a'!$A$1:$W$200</definedName>
    <definedName name="_xlnm.Print_Area" localSheetId="9">'T13.6b'!$A$1:$Q$199</definedName>
    <definedName name="_xlnm.Print_Area" localSheetId="12">'T13.9-13.10'!$A$1:$P$71</definedName>
    <definedName name="_xlnm.Print_Area" localSheetId="1">'Table 13.1a'!$A$1:$AE$77</definedName>
    <definedName name="_xlnm.Print_Area" localSheetId="2">'Table 13.1b'!$A$1:$V$75</definedName>
    <definedName name="_xlnm.Print_Area" localSheetId="4">'Table 13.1c and Chart 13.1'!$A$1:$K$61</definedName>
    <definedName name="STAT2_Crosstab1" localSheetId="5">#REF!</definedName>
    <definedName name="STAT2_Crosstab1" localSheetId="7">#REF!</definedName>
    <definedName name="STAT2_Crosstab1" localSheetId="9">#REF!</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6" i="14" l="1"/>
  <c r="J35" i="35" l="1"/>
  <c r="K35" i="35"/>
  <c r="L35" i="35"/>
  <c r="M35" i="35"/>
  <c r="J19" i="35"/>
  <c r="K19" i="35"/>
  <c r="L19" i="35"/>
  <c r="M19" i="35"/>
  <c r="N19" i="35"/>
  <c r="F6" i="36"/>
  <c r="F19" i="36" s="1"/>
  <c r="F7" i="36"/>
  <c r="F8" i="36"/>
  <c r="F9" i="36"/>
  <c r="F10" i="36"/>
  <c r="F11" i="36"/>
  <c r="F12" i="36"/>
  <c r="F13" i="36"/>
  <c r="F14" i="36"/>
  <c r="F15" i="36"/>
  <c r="F16" i="36"/>
  <c r="F17" i="36"/>
  <c r="F18" i="36"/>
  <c r="F5" i="36"/>
  <c r="E19" i="36"/>
  <c r="D19" i="36"/>
  <c r="C19" i="36"/>
  <c r="B19" i="36"/>
  <c r="E64" i="23"/>
  <c r="E54" i="23"/>
  <c r="E63" i="23" s="1"/>
  <c r="D54" i="23"/>
  <c r="D64" i="23" s="1"/>
  <c r="AA32" i="23"/>
  <c r="AA37" i="23"/>
  <c r="AA9" i="23"/>
  <c r="AA14" i="23" s="1"/>
  <c r="AA17" i="23" s="1"/>
  <c r="AE59" i="14"/>
  <c r="AE60" i="14" s="1"/>
  <c r="AE46" i="14"/>
  <c r="AE40" i="14"/>
  <c r="AE41" i="14" s="1"/>
  <c r="AE27" i="14"/>
  <c r="AE5" i="14"/>
  <c r="AE20" i="14" s="1"/>
  <c r="AE21" i="14" s="1"/>
  <c r="L208" i="20"/>
  <c r="M208" i="20"/>
  <c r="N208" i="20"/>
  <c r="O208" i="20"/>
  <c r="P208" i="20"/>
  <c r="Q208" i="20"/>
  <c r="R208" i="20"/>
  <c r="S208" i="20"/>
  <c r="T208" i="20"/>
  <c r="U208" i="20"/>
  <c r="V208" i="20"/>
  <c r="W208" i="20"/>
  <c r="X208" i="20"/>
  <c r="Y208" i="20"/>
  <c r="Z208" i="20"/>
  <c r="L209" i="20"/>
  <c r="M209" i="20"/>
  <c r="N209" i="20"/>
  <c r="O209" i="20"/>
  <c r="P209" i="20"/>
  <c r="Q209" i="20"/>
  <c r="R209" i="20"/>
  <c r="S209" i="20"/>
  <c r="T209" i="20"/>
  <c r="U209" i="20"/>
  <c r="V209" i="20"/>
  <c r="W209" i="20"/>
  <c r="X209" i="20"/>
  <c r="Y209" i="20"/>
  <c r="Z209" i="20"/>
  <c r="L210" i="20"/>
  <c r="M210" i="20"/>
  <c r="N210" i="20"/>
  <c r="O210" i="20"/>
  <c r="P210" i="20"/>
  <c r="Q210" i="20"/>
  <c r="R210" i="20"/>
  <c r="S210" i="20"/>
  <c r="T210" i="20"/>
  <c r="U210" i="20"/>
  <c r="V210" i="20"/>
  <c r="W210" i="20"/>
  <c r="X210" i="20"/>
  <c r="Y210" i="20"/>
  <c r="Z210" i="20"/>
  <c r="L211" i="20"/>
  <c r="M211" i="20"/>
  <c r="N211" i="20"/>
  <c r="O211" i="20"/>
  <c r="P211" i="20"/>
  <c r="Q211" i="20"/>
  <c r="R211" i="20"/>
  <c r="S211" i="20"/>
  <c r="T211" i="20"/>
  <c r="U211" i="20"/>
  <c r="V211" i="20"/>
  <c r="W211" i="20"/>
  <c r="X211" i="20"/>
  <c r="Y211" i="20"/>
  <c r="Z211" i="20"/>
  <c r="L212" i="20"/>
  <c r="M212" i="20"/>
  <c r="N212" i="20"/>
  <c r="O212" i="20"/>
  <c r="P212" i="20"/>
  <c r="Q212" i="20"/>
  <c r="R212" i="20"/>
  <c r="S212" i="20"/>
  <c r="T212" i="20"/>
  <c r="U212" i="20"/>
  <c r="V212" i="20"/>
  <c r="W212" i="20"/>
  <c r="X212" i="20"/>
  <c r="Y212" i="20"/>
  <c r="Z212" i="20"/>
  <c r="K212" i="20"/>
  <c r="K211" i="20"/>
  <c r="K210" i="20"/>
  <c r="K208" i="20"/>
  <c r="Q20" i="20"/>
  <c r="Q21" i="20"/>
  <c r="Q22" i="20"/>
  <c r="Q23" i="20"/>
  <c r="Q24" i="20"/>
  <c r="Q25" i="20"/>
  <c r="Q26" i="20"/>
  <c r="Q27" i="20"/>
  <c r="Q28" i="20"/>
  <c r="Q29" i="20"/>
  <c r="Q30" i="20"/>
  <c r="AM206" i="5"/>
  <c r="AM207" i="5"/>
  <c r="AM208" i="5"/>
  <c r="S209" i="5"/>
  <c r="T209" i="5"/>
  <c r="U209" i="5"/>
  <c r="V209" i="5"/>
  <c r="W209" i="5"/>
  <c r="X209" i="5"/>
  <c r="Y209" i="5"/>
  <c r="Z209" i="5"/>
  <c r="AA209" i="5"/>
  <c r="AB209" i="5"/>
  <c r="AC209" i="5"/>
  <c r="AD209" i="5"/>
  <c r="AE209" i="5"/>
  <c r="AF209" i="5"/>
  <c r="AG209" i="5"/>
  <c r="AH209" i="5"/>
  <c r="AI209" i="5"/>
  <c r="AJ209" i="5"/>
  <c r="AK209" i="5"/>
  <c r="AL209" i="5"/>
  <c r="AM209" i="5"/>
  <c r="S210" i="5"/>
  <c r="T210" i="5"/>
  <c r="U210" i="5"/>
  <c r="V210" i="5"/>
  <c r="W210" i="5"/>
  <c r="X210" i="5"/>
  <c r="Y210" i="5"/>
  <c r="Z210" i="5"/>
  <c r="AA210" i="5"/>
  <c r="AB210" i="5"/>
  <c r="AC210" i="5"/>
  <c r="AD210" i="5"/>
  <c r="AE210" i="5"/>
  <c r="AF210" i="5"/>
  <c r="AG210" i="5"/>
  <c r="AH210" i="5"/>
  <c r="AI210" i="5"/>
  <c r="AJ210" i="5"/>
  <c r="AK210" i="5"/>
  <c r="AL210" i="5"/>
  <c r="AM210" i="5"/>
  <c r="R210" i="5"/>
  <c r="R209" i="5"/>
  <c r="S208" i="5"/>
  <c r="T208" i="5"/>
  <c r="U208" i="5"/>
  <c r="V208" i="5"/>
  <c r="W208" i="5"/>
  <c r="X208" i="5"/>
  <c r="Y208" i="5"/>
  <c r="Z208" i="5"/>
  <c r="AA208" i="5"/>
  <c r="AB208" i="5"/>
  <c r="AC208" i="5"/>
  <c r="AD208" i="5"/>
  <c r="AE208" i="5"/>
  <c r="AF208" i="5"/>
  <c r="AG208" i="5"/>
  <c r="AH208" i="5"/>
  <c r="AI208" i="5"/>
  <c r="AJ208" i="5"/>
  <c r="AK208" i="5"/>
  <c r="AL208" i="5"/>
  <c r="R208" i="5"/>
  <c r="W21" i="5"/>
  <c r="W22" i="5"/>
  <c r="W23" i="5"/>
  <c r="W24" i="5"/>
  <c r="W25" i="5"/>
  <c r="W26" i="5"/>
  <c r="W27" i="5"/>
  <c r="W28" i="5"/>
  <c r="W29" i="5"/>
  <c r="W30" i="5"/>
  <c r="W31" i="5"/>
  <c r="V30" i="5"/>
  <c r="U30" i="5"/>
  <c r="T30" i="5"/>
  <c r="S30" i="5"/>
  <c r="R30" i="5"/>
  <c r="Q30" i="5"/>
  <c r="P30" i="5"/>
  <c r="O30" i="5"/>
  <c r="N30" i="5"/>
  <c r="M30" i="5"/>
  <c r="L30" i="5"/>
  <c r="K30" i="5"/>
  <c r="J30" i="5"/>
  <c r="I30" i="5"/>
  <c r="H30" i="5"/>
  <c r="G30" i="5"/>
  <c r="F30" i="5"/>
  <c r="E30" i="5"/>
  <c r="D30" i="5"/>
  <c r="C30" i="5"/>
  <c r="B30" i="5"/>
  <c r="V29" i="5"/>
  <c r="U29" i="5"/>
  <c r="T29" i="5"/>
  <c r="S29" i="5"/>
  <c r="R29" i="5"/>
  <c r="Q29" i="5"/>
  <c r="P29" i="5"/>
  <c r="O29" i="5"/>
  <c r="N29" i="5"/>
  <c r="M29" i="5"/>
  <c r="L29" i="5"/>
  <c r="K29" i="5"/>
  <c r="J29" i="5"/>
  <c r="I29" i="5"/>
  <c r="H29" i="5"/>
  <c r="G29" i="5"/>
  <c r="F29" i="5"/>
  <c r="E29" i="5"/>
  <c r="D29" i="5"/>
  <c r="C29" i="5"/>
  <c r="B29" i="5"/>
  <c r="V28" i="5"/>
  <c r="U28" i="5"/>
  <c r="T28" i="5"/>
  <c r="S28" i="5"/>
  <c r="R28" i="5"/>
  <c r="Q28" i="5"/>
  <c r="P28" i="5"/>
  <c r="O28" i="5"/>
  <c r="N28" i="5"/>
  <c r="M28" i="5"/>
  <c r="L28" i="5"/>
  <c r="K28" i="5"/>
  <c r="J28" i="5"/>
  <c r="I28" i="5"/>
  <c r="H28" i="5"/>
  <c r="G28" i="5"/>
  <c r="F28" i="5"/>
  <c r="E28" i="5"/>
  <c r="D28" i="5"/>
  <c r="C28" i="5"/>
  <c r="B28" i="5"/>
  <c r="V27" i="5"/>
  <c r="U27" i="5"/>
  <c r="T27" i="5"/>
  <c r="S27" i="5"/>
  <c r="R27" i="5"/>
  <c r="Q27" i="5"/>
  <c r="P27" i="5"/>
  <c r="O27" i="5"/>
  <c r="N27" i="5"/>
  <c r="M27" i="5"/>
  <c r="L27" i="5"/>
  <c r="K27" i="5"/>
  <c r="J27" i="5"/>
  <c r="I27" i="5"/>
  <c r="H27" i="5"/>
  <c r="G27" i="5"/>
  <c r="F27" i="5"/>
  <c r="E27" i="5"/>
  <c r="D27" i="5"/>
  <c r="C27" i="5"/>
  <c r="B27" i="5"/>
  <c r="V26" i="5"/>
  <c r="U26" i="5"/>
  <c r="T26" i="5"/>
  <c r="S26" i="5"/>
  <c r="R26" i="5"/>
  <c r="Q26" i="5"/>
  <c r="P26" i="5"/>
  <c r="O26" i="5"/>
  <c r="N26" i="5"/>
  <c r="M26" i="5"/>
  <c r="L26" i="5"/>
  <c r="K26" i="5"/>
  <c r="J26" i="5"/>
  <c r="I26" i="5"/>
  <c r="H26" i="5"/>
  <c r="G26" i="5"/>
  <c r="F26" i="5"/>
  <c r="E26" i="5"/>
  <c r="D26" i="5"/>
  <c r="C26" i="5"/>
  <c r="B26" i="5"/>
  <c r="V25" i="5"/>
  <c r="U25" i="5"/>
  <c r="T25" i="5"/>
  <c r="S25" i="5"/>
  <c r="R25" i="5"/>
  <c r="Q25" i="5"/>
  <c r="P25" i="5"/>
  <c r="O25" i="5"/>
  <c r="N25" i="5"/>
  <c r="M25" i="5"/>
  <c r="L25" i="5"/>
  <c r="K25" i="5"/>
  <c r="J25" i="5"/>
  <c r="I25" i="5"/>
  <c r="H25" i="5"/>
  <c r="G25" i="5"/>
  <c r="F25" i="5"/>
  <c r="E25" i="5"/>
  <c r="D25" i="5"/>
  <c r="C25" i="5"/>
  <c r="B25" i="5"/>
  <c r="V24" i="5"/>
  <c r="U24" i="5"/>
  <c r="T24" i="5"/>
  <c r="S24" i="5"/>
  <c r="R24" i="5"/>
  <c r="Q24" i="5"/>
  <c r="P24" i="5"/>
  <c r="O24" i="5"/>
  <c r="N24" i="5"/>
  <c r="M24" i="5"/>
  <c r="L24" i="5"/>
  <c r="K24" i="5"/>
  <c r="J24" i="5"/>
  <c r="I24" i="5"/>
  <c r="H24" i="5"/>
  <c r="G24" i="5"/>
  <c r="F24" i="5"/>
  <c r="E24" i="5"/>
  <c r="D24" i="5"/>
  <c r="C24" i="5"/>
  <c r="B24" i="5"/>
  <c r="V23" i="5"/>
  <c r="U23" i="5"/>
  <c r="T23" i="5"/>
  <c r="S23" i="5"/>
  <c r="R23" i="5"/>
  <c r="Q23" i="5"/>
  <c r="P23" i="5"/>
  <c r="O23" i="5"/>
  <c r="N23" i="5"/>
  <c r="M23" i="5"/>
  <c r="L23" i="5"/>
  <c r="K23" i="5"/>
  <c r="J23" i="5"/>
  <c r="I23" i="5"/>
  <c r="H23" i="5"/>
  <c r="G23" i="5"/>
  <c r="F23" i="5"/>
  <c r="E23" i="5"/>
  <c r="D23" i="5"/>
  <c r="C23" i="5"/>
  <c r="B23" i="5"/>
  <c r="V22" i="5"/>
  <c r="U22" i="5"/>
  <c r="T22" i="5"/>
  <c r="S22" i="5"/>
  <c r="R22" i="5"/>
  <c r="Q22" i="5"/>
  <c r="P22" i="5"/>
  <c r="O22" i="5"/>
  <c r="N22" i="5"/>
  <c r="M22" i="5"/>
  <c r="L22" i="5"/>
  <c r="K22" i="5"/>
  <c r="J22" i="5"/>
  <c r="I22" i="5"/>
  <c r="H22" i="5"/>
  <c r="G22" i="5"/>
  <c r="F22" i="5"/>
  <c r="E22" i="5"/>
  <c r="D22" i="5"/>
  <c r="C22" i="5"/>
  <c r="B22" i="5"/>
  <c r="U21" i="5"/>
  <c r="T21" i="5"/>
  <c r="S21" i="5"/>
  <c r="R21" i="5"/>
  <c r="Q21" i="5"/>
  <c r="P21" i="5"/>
  <c r="O21" i="5"/>
  <c r="N21" i="5"/>
  <c r="M21" i="5"/>
  <c r="L21" i="5"/>
  <c r="K21" i="5"/>
  <c r="J21" i="5"/>
  <c r="I21" i="5"/>
  <c r="H21" i="5"/>
  <c r="G21" i="5"/>
  <c r="F21" i="5"/>
  <c r="E21" i="5"/>
  <c r="D21" i="5"/>
  <c r="C21" i="5"/>
  <c r="B21" i="5"/>
  <c r="B31" i="5"/>
  <c r="C31" i="5"/>
  <c r="D31" i="5"/>
  <c r="E31" i="5"/>
  <c r="F31" i="5"/>
  <c r="G31" i="5"/>
  <c r="H31" i="5"/>
  <c r="I31" i="5"/>
  <c r="J31" i="5"/>
  <c r="K31" i="5"/>
  <c r="L31" i="5"/>
  <c r="M31" i="5"/>
  <c r="N31" i="5"/>
  <c r="O31" i="5"/>
  <c r="P31" i="5"/>
  <c r="Q31" i="5"/>
  <c r="R31" i="5"/>
  <c r="S31" i="5"/>
  <c r="T31" i="5"/>
  <c r="U31" i="5"/>
  <c r="V31" i="5"/>
  <c r="V21" i="5"/>
  <c r="AC59" i="14"/>
  <c r="AB59" i="14"/>
  <c r="AA59" i="14"/>
  <c r="Z59" i="14"/>
  <c r="Z60" i="14" s="1"/>
  <c r="Y59" i="14"/>
  <c r="X59" i="14"/>
  <c r="W59" i="14"/>
  <c r="W60" i="14" s="1"/>
  <c r="V59" i="14"/>
  <c r="V60" i="14" s="1"/>
  <c r="U59" i="14"/>
  <c r="T59" i="14"/>
  <c r="S59" i="14"/>
  <c r="R59" i="14"/>
  <c r="Q59" i="14"/>
  <c r="P59" i="14"/>
  <c r="P60" i="14" s="1"/>
  <c r="O59" i="14"/>
  <c r="O60" i="14" s="1"/>
  <c r="N59" i="14"/>
  <c r="M59" i="14"/>
  <c r="L59" i="14"/>
  <c r="K59" i="14"/>
  <c r="J59" i="14"/>
  <c r="I59" i="14"/>
  <c r="H59" i="14"/>
  <c r="G59" i="14"/>
  <c r="G60" i="14" s="1"/>
  <c r="F59" i="14"/>
  <c r="F60" i="14" s="1"/>
  <c r="N60" i="14"/>
  <c r="AD59" i="14"/>
  <c r="AD60" i="14" s="1"/>
  <c r="F40" i="14"/>
  <c r="G40" i="14"/>
  <c r="H40" i="14"/>
  <c r="I40" i="14"/>
  <c r="J40" i="14"/>
  <c r="K40" i="14"/>
  <c r="L40" i="14"/>
  <c r="L41" i="14" s="1"/>
  <c r="M40" i="14"/>
  <c r="M41" i="14" s="1"/>
  <c r="N40" i="14"/>
  <c r="N41" i="14" s="1"/>
  <c r="O40" i="14"/>
  <c r="O41" i="14" s="1"/>
  <c r="P40" i="14"/>
  <c r="P41" i="14" s="1"/>
  <c r="Q40" i="14"/>
  <c r="R40" i="14"/>
  <c r="S40" i="14"/>
  <c r="T40" i="14"/>
  <c r="T41" i="14" s="1"/>
  <c r="U40" i="14"/>
  <c r="U41" i="14" s="1"/>
  <c r="V40" i="14"/>
  <c r="V41" i="14" s="1"/>
  <c r="W40" i="14"/>
  <c r="X40" i="14"/>
  <c r="Y40" i="14"/>
  <c r="Z40" i="14"/>
  <c r="AA40" i="14"/>
  <c r="AB40" i="14"/>
  <c r="AB41" i="14" s="1"/>
  <c r="AC40" i="14"/>
  <c r="AC41" i="14" s="1"/>
  <c r="AD40" i="14"/>
  <c r="AD41" i="14" s="1"/>
  <c r="F46" i="14"/>
  <c r="G46" i="14"/>
  <c r="H46" i="14"/>
  <c r="I46" i="14"/>
  <c r="J46" i="14"/>
  <c r="K46" i="14"/>
  <c r="L46" i="14"/>
  <c r="M46" i="14"/>
  <c r="N46" i="14"/>
  <c r="O46" i="14"/>
  <c r="P46" i="14"/>
  <c r="Q46" i="14"/>
  <c r="R46" i="14"/>
  <c r="S46" i="14"/>
  <c r="T46" i="14"/>
  <c r="U46" i="14"/>
  <c r="V46" i="14"/>
  <c r="W46" i="14"/>
  <c r="X46" i="14"/>
  <c r="Y46" i="14"/>
  <c r="Z46" i="14"/>
  <c r="AA46" i="14"/>
  <c r="AB46" i="14"/>
  <c r="AC46" i="14"/>
  <c r="AD46" i="14"/>
  <c r="F27" i="14"/>
  <c r="G27" i="14"/>
  <c r="H27" i="14"/>
  <c r="I27" i="14"/>
  <c r="J27" i="14"/>
  <c r="K27" i="14"/>
  <c r="L27" i="14"/>
  <c r="M27" i="14"/>
  <c r="N27" i="14"/>
  <c r="O27" i="14"/>
  <c r="P27" i="14"/>
  <c r="Q27" i="14"/>
  <c r="R27" i="14"/>
  <c r="S27" i="14"/>
  <c r="T27" i="14"/>
  <c r="U27" i="14"/>
  <c r="V27" i="14"/>
  <c r="W27" i="14"/>
  <c r="X27" i="14"/>
  <c r="Y27" i="14"/>
  <c r="Z27" i="14"/>
  <c r="AA27" i="14"/>
  <c r="AB27" i="14"/>
  <c r="AC27" i="14"/>
  <c r="AD27" i="14"/>
  <c r="F5" i="14"/>
  <c r="F20" i="14" s="1"/>
  <c r="F21" i="14" s="1"/>
  <c r="G5" i="14"/>
  <c r="G20" i="14" s="1"/>
  <c r="G21" i="14" s="1"/>
  <c r="H5" i="14"/>
  <c r="H20" i="14" s="1"/>
  <c r="H21" i="14" s="1"/>
  <c r="I5" i="14"/>
  <c r="I20" i="14" s="1"/>
  <c r="I21" i="14" s="1"/>
  <c r="J5" i="14"/>
  <c r="J20" i="14" s="1"/>
  <c r="J21" i="14" s="1"/>
  <c r="K5" i="14"/>
  <c r="K20" i="14" s="1"/>
  <c r="K21" i="14" s="1"/>
  <c r="L5" i="14"/>
  <c r="L20" i="14" s="1"/>
  <c r="L21" i="14" s="1"/>
  <c r="M5" i="14"/>
  <c r="M20" i="14" s="1"/>
  <c r="M21" i="14" s="1"/>
  <c r="N5" i="14"/>
  <c r="N20" i="14" s="1"/>
  <c r="N21" i="14" s="1"/>
  <c r="O5" i="14"/>
  <c r="O20" i="14" s="1"/>
  <c r="O21" i="14" s="1"/>
  <c r="P5" i="14"/>
  <c r="P20" i="14" s="1"/>
  <c r="P21" i="14" s="1"/>
  <c r="Q5" i="14"/>
  <c r="Q20" i="14" s="1"/>
  <c r="Q21" i="14" s="1"/>
  <c r="R5" i="14"/>
  <c r="R20" i="14" s="1"/>
  <c r="R21" i="14" s="1"/>
  <c r="S5" i="14"/>
  <c r="S20" i="14" s="1"/>
  <c r="S21" i="14" s="1"/>
  <c r="T5" i="14"/>
  <c r="T20" i="14" s="1"/>
  <c r="T21" i="14" s="1"/>
  <c r="U5" i="14"/>
  <c r="U20" i="14" s="1"/>
  <c r="U21" i="14" s="1"/>
  <c r="V5" i="14"/>
  <c r="V20" i="14" s="1"/>
  <c r="V21" i="14" s="1"/>
  <c r="W5" i="14"/>
  <c r="W20" i="14" s="1"/>
  <c r="W21" i="14" s="1"/>
  <c r="X5" i="14"/>
  <c r="X20" i="14" s="1"/>
  <c r="X21" i="14" s="1"/>
  <c r="Y5" i="14"/>
  <c r="Y20" i="14" s="1"/>
  <c r="Y21" i="14" s="1"/>
  <c r="Z5" i="14"/>
  <c r="Z20" i="14" s="1"/>
  <c r="Z21" i="14" s="1"/>
  <c r="AA5" i="14"/>
  <c r="AA20" i="14" s="1"/>
  <c r="AA21" i="14" s="1"/>
  <c r="AB5" i="14"/>
  <c r="AB20" i="14" s="1"/>
  <c r="AB21" i="14" s="1"/>
  <c r="AC5" i="14"/>
  <c r="AC20" i="14" s="1"/>
  <c r="AC21" i="14" s="1"/>
  <c r="AD5" i="14"/>
  <c r="AD20" i="14" s="1"/>
  <c r="AD21" i="14" s="1"/>
  <c r="AC60" i="14"/>
  <c r="AB60" i="14"/>
  <c r="AA60" i="14"/>
  <c r="Y60" i="14"/>
  <c r="X60" i="14"/>
  <c r="U60" i="14"/>
  <c r="T60" i="14"/>
  <c r="S60" i="14"/>
  <c r="R60" i="14"/>
  <c r="Q60" i="14"/>
  <c r="M60" i="14"/>
  <c r="L60" i="14"/>
  <c r="K60" i="14"/>
  <c r="J60" i="14"/>
  <c r="I60" i="14"/>
  <c r="H60" i="14"/>
  <c r="G41" i="14"/>
  <c r="H41" i="14"/>
  <c r="I41" i="14"/>
  <c r="J41" i="14"/>
  <c r="K41" i="14"/>
  <c r="Q41" i="14"/>
  <c r="R41" i="14"/>
  <c r="S41" i="14"/>
  <c r="W41" i="14"/>
  <c r="X41" i="14"/>
  <c r="Y41" i="14"/>
  <c r="Z41" i="14"/>
  <c r="AA41" i="14"/>
  <c r="H62" i="23"/>
  <c r="H61" i="23"/>
  <c r="H60" i="23"/>
  <c r="H59" i="23"/>
  <c r="H58" i="23"/>
  <c r="H57" i="23"/>
  <c r="H56" i="23"/>
  <c r="H53" i="23"/>
  <c r="H52" i="23"/>
  <c r="H51" i="23"/>
  <c r="H50" i="23"/>
  <c r="H49" i="23"/>
  <c r="H48" i="23"/>
  <c r="L62" i="23"/>
  <c r="K62" i="23"/>
  <c r="J62" i="23"/>
  <c r="I62" i="23"/>
  <c r="L61" i="23"/>
  <c r="K61" i="23"/>
  <c r="J61" i="23"/>
  <c r="I61" i="23"/>
  <c r="L60" i="23"/>
  <c r="K60" i="23"/>
  <c r="J60" i="23"/>
  <c r="I60" i="23"/>
  <c r="L59" i="23"/>
  <c r="K59" i="23"/>
  <c r="J59" i="23"/>
  <c r="I59" i="23"/>
  <c r="L58" i="23"/>
  <c r="K58" i="23"/>
  <c r="J58" i="23"/>
  <c r="I58" i="23"/>
  <c r="L57" i="23"/>
  <c r="K57" i="23"/>
  <c r="J57" i="23"/>
  <c r="I57" i="23"/>
  <c r="L56" i="23"/>
  <c r="K56" i="23"/>
  <c r="J56" i="23"/>
  <c r="I56" i="23"/>
  <c r="L53" i="23"/>
  <c r="K53" i="23"/>
  <c r="J53" i="23"/>
  <c r="I53" i="23"/>
  <c r="L52" i="23"/>
  <c r="K52" i="23"/>
  <c r="J52" i="23"/>
  <c r="I52" i="23"/>
  <c r="L51" i="23"/>
  <c r="K51" i="23"/>
  <c r="J51" i="23"/>
  <c r="I51" i="23"/>
  <c r="L50" i="23"/>
  <c r="K50" i="23"/>
  <c r="J50" i="23"/>
  <c r="I50" i="23"/>
  <c r="L49" i="23"/>
  <c r="K49" i="23"/>
  <c r="J49" i="23"/>
  <c r="I49" i="23"/>
  <c r="L48" i="23"/>
  <c r="K48" i="23"/>
  <c r="J48" i="23"/>
  <c r="I48" i="23"/>
  <c r="B54" i="23"/>
  <c r="AA38" i="23" l="1"/>
  <c r="F41" i="14"/>
  <c r="AE24" i="14"/>
  <c r="AE62" i="14"/>
  <c r="AE43" i="14"/>
  <c r="D63" i="23"/>
  <c r="G54" i="23"/>
  <c r="F54" i="23"/>
  <c r="B32" i="23"/>
  <c r="C32" i="23"/>
  <c r="D32" i="23"/>
  <c r="E32" i="23"/>
  <c r="F32" i="23"/>
  <c r="G32" i="23"/>
  <c r="H32" i="23"/>
  <c r="I32" i="23"/>
  <c r="J32" i="23"/>
  <c r="K32" i="23"/>
  <c r="K38" i="23" s="1"/>
  <c r="L32" i="23"/>
  <c r="M32" i="23"/>
  <c r="N32" i="23"/>
  <c r="O32" i="23"/>
  <c r="P32" i="23"/>
  <c r="Q32" i="23"/>
  <c r="R32" i="23"/>
  <c r="S32" i="23"/>
  <c r="S38" i="23" s="1"/>
  <c r="T32" i="23"/>
  <c r="U32" i="23"/>
  <c r="V32" i="23"/>
  <c r="W32" i="23"/>
  <c r="X32" i="23"/>
  <c r="Y32" i="23"/>
  <c r="Z32" i="23"/>
  <c r="B37" i="23"/>
  <c r="C37" i="23"/>
  <c r="D37" i="23"/>
  <c r="E37" i="23"/>
  <c r="F37" i="23"/>
  <c r="F38" i="23" s="1"/>
  <c r="G37" i="23"/>
  <c r="H37" i="23"/>
  <c r="H38" i="23" s="1"/>
  <c r="I37" i="23"/>
  <c r="J37" i="23"/>
  <c r="K37" i="23"/>
  <c r="L37" i="23"/>
  <c r="M37" i="23"/>
  <c r="N37" i="23"/>
  <c r="N38" i="23" s="1"/>
  <c r="O37" i="23"/>
  <c r="O38" i="23" s="1"/>
  <c r="P37" i="23"/>
  <c r="P38" i="23" s="1"/>
  <c r="Q37" i="23"/>
  <c r="R37" i="23"/>
  <c r="R38" i="23" s="1"/>
  <c r="S37" i="23"/>
  <c r="T37" i="23"/>
  <c r="U37" i="23"/>
  <c r="V37" i="23"/>
  <c r="V38" i="23" s="1"/>
  <c r="W37" i="23"/>
  <c r="X37" i="23"/>
  <c r="X38" i="23" s="1"/>
  <c r="Y37" i="23"/>
  <c r="Z37" i="23"/>
  <c r="E38" i="23"/>
  <c r="M38" i="23"/>
  <c r="U38" i="23"/>
  <c r="Z9" i="23"/>
  <c r="Z14" i="23" s="1"/>
  <c r="Z17" i="23" s="1"/>
  <c r="Y9" i="23"/>
  <c r="Y14" i="23" s="1"/>
  <c r="Y17" i="23" s="1"/>
  <c r="X9" i="23"/>
  <c r="X14" i="23" s="1"/>
  <c r="X17" i="23" s="1"/>
  <c r="W9" i="23"/>
  <c r="W14" i="23" s="1"/>
  <c r="W17" i="23" s="1"/>
  <c r="V9" i="23"/>
  <c r="V14" i="23" s="1"/>
  <c r="V17" i="23" s="1"/>
  <c r="U9" i="23"/>
  <c r="U14" i="23" s="1"/>
  <c r="U17" i="23" s="1"/>
  <c r="T9" i="23"/>
  <c r="T14" i="23" s="1"/>
  <c r="T17" i="23" s="1"/>
  <c r="S9" i="23"/>
  <c r="S14" i="23" s="1"/>
  <c r="S17" i="23" s="1"/>
  <c r="R9" i="23"/>
  <c r="R14" i="23" s="1"/>
  <c r="R17" i="23" s="1"/>
  <c r="Q9" i="23"/>
  <c r="Q14" i="23" s="1"/>
  <c r="Q17" i="23" s="1"/>
  <c r="P9" i="23"/>
  <c r="P14" i="23" s="1"/>
  <c r="P17" i="23" s="1"/>
  <c r="O9" i="23"/>
  <c r="O14" i="23" s="1"/>
  <c r="O17" i="23" s="1"/>
  <c r="N9" i="23"/>
  <c r="N14" i="23" s="1"/>
  <c r="N17" i="23" s="1"/>
  <c r="M9" i="23"/>
  <c r="M14" i="23" s="1"/>
  <c r="M17" i="23" s="1"/>
  <c r="L9" i="23"/>
  <c r="L14" i="23" s="1"/>
  <c r="L17" i="23" s="1"/>
  <c r="K9" i="23"/>
  <c r="K14" i="23" s="1"/>
  <c r="K17" i="23" s="1"/>
  <c r="J9" i="23"/>
  <c r="J14" i="23" s="1"/>
  <c r="J17" i="23" s="1"/>
  <c r="I9" i="23"/>
  <c r="I14" i="23" s="1"/>
  <c r="I17" i="23" s="1"/>
  <c r="H9" i="23"/>
  <c r="H14" i="23" s="1"/>
  <c r="H17" i="23" s="1"/>
  <c r="G9" i="23"/>
  <c r="G14" i="23" s="1"/>
  <c r="G17" i="23" s="1"/>
  <c r="F9" i="23"/>
  <c r="F14" i="23" s="1"/>
  <c r="F17" i="23" s="1"/>
  <c r="E9" i="23"/>
  <c r="E14" i="23" s="1"/>
  <c r="E17" i="23" s="1"/>
  <c r="D9" i="23"/>
  <c r="D14" i="23" s="1"/>
  <c r="D17" i="23" s="1"/>
  <c r="C9" i="23"/>
  <c r="C14" i="23" s="1"/>
  <c r="C17" i="23" s="1"/>
  <c r="B9" i="23"/>
  <c r="B14" i="23" s="1"/>
  <c r="B17" i="23" s="1"/>
  <c r="P50" i="37"/>
  <c r="O50" i="37"/>
  <c r="N50" i="37"/>
  <c r="M50" i="37"/>
  <c r="L50" i="37"/>
  <c r="K50" i="37"/>
  <c r="J50" i="37"/>
  <c r="I50" i="37"/>
  <c r="H50" i="37"/>
  <c r="G50" i="37"/>
  <c r="F50" i="37"/>
  <c r="E50" i="37"/>
  <c r="D50" i="37"/>
  <c r="C50" i="37"/>
  <c r="B50" i="37"/>
  <c r="P49" i="37"/>
  <c r="O49" i="37"/>
  <c r="N49" i="37"/>
  <c r="M49" i="37"/>
  <c r="L49" i="37"/>
  <c r="K49" i="37"/>
  <c r="J49" i="37"/>
  <c r="I49" i="37"/>
  <c r="H49" i="37"/>
  <c r="G49" i="37"/>
  <c r="F49" i="37"/>
  <c r="E49" i="37"/>
  <c r="D49" i="37"/>
  <c r="C49" i="37"/>
  <c r="B49" i="37"/>
  <c r="P48" i="37"/>
  <c r="O48" i="37"/>
  <c r="N48" i="37"/>
  <c r="M48" i="37"/>
  <c r="L48" i="37"/>
  <c r="K48" i="37"/>
  <c r="J48" i="37"/>
  <c r="I48" i="37"/>
  <c r="H48" i="37"/>
  <c r="G48" i="37"/>
  <c r="F48" i="37"/>
  <c r="E48" i="37"/>
  <c r="D48" i="37"/>
  <c r="C48" i="37"/>
  <c r="B48" i="37"/>
  <c r="B44" i="37"/>
  <c r="D41" i="37"/>
  <c r="C41" i="37"/>
  <c r="B41" i="37"/>
  <c r="C38" i="37"/>
  <c r="B38" i="37"/>
  <c r="B39" i="37" s="1"/>
  <c r="C35" i="37"/>
  <c r="B35" i="37"/>
  <c r="B36" i="37" s="1"/>
  <c r="C33" i="37"/>
  <c r="B33" i="37"/>
  <c r="D32" i="37"/>
  <c r="C29" i="37"/>
  <c r="B29" i="37"/>
  <c r="C25" i="37"/>
  <c r="C42" i="37" s="1"/>
  <c r="B25" i="37"/>
  <c r="B42" i="37" s="1"/>
  <c r="C24" i="37"/>
  <c r="B24" i="37"/>
  <c r="C21" i="37"/>
  <c r="B21" i="37"/>
  <c r="C19" i="37"/>
  <c r="D19" i="37" s="1"/>
  <c r="B19" i="37"/>
  <c r="C15" i="37"/>
  <c r="B15" i="37"/>
  <c r="C10" i="37"/>
  <c r="B10" i="37"/>
  <c r="C8" i="37"/>
  <c r="B8" i="37"/>
  <c r="C4" i="37"/>
  <c r="B4" i="37"/>
  <c r="N34" i="35"/>
  <c r="M34" i="35"/>
  <c r="L34" i="35"/>
  <c r="K34" i="35"/>
  <c r="J34" i="35"/>
  <c r="N33" i="35"/>
  <c r="M33" i="35"/>
  <c r="L33" i="35"/>
  <c r="K33" i="35"/>
  <c r="J33" i="35"/>
  <c r="N32" i="35"/>
  <c r="M32" i="35"/>
  <c r="L32" i="35"/>
  <c r="K32" i="35"/>
  <c r="J32" i="35"/>
  <c r="N31" i="35"/>
  <c r="M31" i="35"/>
  <c r="L31" i="35"/>
  <c r="K31" i="35"/>
  <c r="J31" i="35"/>
  <c r="N30" i="35"/>
  <c r="M30" i="35"/>
  <c r="L30" i="35"/>
  <c r="K30" i="35"/>
  <c r="J30" i="35"/>
  <c r="N29" i="35"/>
  <c r="M29" i="35"/>
  <c r="L29" i="35"/>
  <c r="K29" i="35"/>
  <c r="J29" i="35"/>
  <c r="N28" i="35"/>
  <c r="M28" i="35"/>
  <c r="L28" i="35"/>
  <c r="K28" i="35"/>
  <c r="J28" i="35"/>
  <c r="N27" i="35"/>
  <c r="M27" i="35"/>
  <c r="L27" i="35"/>
  <c r="K27" i="35"/>
  <c r="J27" i="35"/>
  <c r="N26" i="35"/>
  <c r="M26" i="35"/>
  <c r="L26" i="35"/>
  <c r="K26" i="35"/>
  <c r="J26" i="35"/>
  <c r="N25" i="35"/>
  <c r="M25" i="35"/>
  <c r="L25" i="35"/>
  <c r="K25" i="35"/>
  <c r="J25" i="35"/>
  <c r="N24" i="35"/>
  <c r="M24" i="35"/>
  <c r="L24" i="35"/>
  <c r="K24" i="35"/>
  <c r="J24" i="35"/>
  <c r="N23" i="35"/>
  <c r="M23" i="35"/>
  <c r="L23" i="35"/>
  <c r="K23" i="35"/>
  <c r="J23" i="35"/>
  <c r="N22" i="35"/>
  <c r="M22" i="35"/>
  <c r="L22" i="35"/>
  <c r="K22" i="35"/>
  <c r="J22" i="35"/>
  <c r="N21" i="35"/>
  <c r="M21" i="35"/>
  <c r="L21" i="35"/>
  <c r="K21" i="35"/>
  <c r="J21" i="35"/>
  <c r="N20" i="35"/>
  <c r="M20" i="35"/>
  <c r="L20" i="35"/>
  <c r="K20" i="35"/>
  <c r="J20" i="35"/>
  <c r="N18" i="35"/>
  <c r="M18" i="35"/>
  <c r="L18" i="35"/>
  <c r="K18" i="35"/>
  <c r="J18" i="35"/>
  <c r="N17" i="35"/>
  <c r="M17" i="35"/>
  <c r="L17" i="35"/>
  <c r="K17" i="35"/>
  <c r="J17" i="35"/>
  <c r="N16" i="35"/>
  <c r="M16" i="35"/>
  <c r="L16" i="35"/>
  <c r="K16" i="35"/>
  <c r="J16" i="35"/>
  <c r="N15" i="35"/>
  <c r="M15" i="35"/>
  <c r="L15" i="35"/>
  <c r="K15" i="35"/>
  <c r="J15" i="35"/>
  <c r="N14" i="35"/>
  <c r="M14" i="35"/>
  <c r="L14" i="35"/>
  <c r="K14" i="35"/>
  <c r="J14" i="35"/>
  <c r="N13" i="35"/>
  <c r="M13" i="35"/>
  <c r="L13" i="35"/>
  <c r="K13" i="35"/>
  <c r="J13" i="35"/>
  <c r="N12" i="35"/>
  <c r="M12" i="35"/>
  <c r="L12" i="35"/>
  <c r="K12" i="35"/>
  <c r="J12" i="35"/>
  <c r="N9" i="35"/>
  <c r="M9" i="35"/>
  <c r="L9" i="35"/>
  <c r="K9" i="35"/>
  <c r="J9" i="35"/>
  <c r="N4" i="35"/>
  <c r="M4" i="35"/>
  <c r="L4" i="35"/>
  <c r="K4" i="35"/>
  <c r="J4" i="35"/>
  <c r="U64" i="15"/>
  <c r="U63" i="15"/>
  <c r="U62" i="15"/>
  <c r="U59" i="15"/>
  <c r="U58" i="15"/>
  <c r="C36" i="37" l="1"/>
  <c r="C39" i="37"/>
  <c r="D33" i="37"/>
  <c r="F64" i="23"/>
  <c r="I54" i="23"/>
  <c r="H54" i="23"/>
  <c r="K54" i="23"/>
  <c r="D8" i="37"/>
  <c r="B11" i="37"/>
  <c r="G63" i="23"/>
  <c r="J54" i="23"/>
  <c r="B22" i="37"/>
  <c r="C22" i="37"/>
  <c r="D24" i="37"/>
  <c r="C11" i="37"/>
  <c r="Z38" i="23"/>
  <c r="J38" i="23"/>
  <c r="Y38" i="23"/>
  <c r="Q38" i="23"/>
  <c r="I38" i="23"/>
  <c r="C38" i="23"/>
  <c r="T38" i="23"/>
  <c r="L38" i="23"/>
  <c r="D38" i="23"/>
  <c r="B38" i="23"/>
  <c r="W38" i="23"/>
  <c r="G38" i="23"/>
  <c r="G64" i="23"/>
  <c r="F63" i="23"/>
  <c r="AD43" i="14"/>
  <c r="D42" i="37"/>
  <c r="D36" i="37"/>
  <c r="D39" i="37"/>
  <c r="D38" i="37"/>
  <c r="D25" i="37"/>
  <c r="D35" i="37"/>
  <c r="AD62" i="14"/>
  <c r="AD24" i="14"/>
  <c r="I63" i="23" l="1"/>
  <c r="H63" i="23"/>
  <c r="I64" i="23"/>
  <c r="H64" i="23"/>
  <c r="J64" i="23"/>
  <c r="J63" i="23"/>
  <c r="P20" i="20"/>
  <c r="P21" i="20"/>
  <c r="P22" i="20"/>
  <c r="P23" i="20"/>
  <c r="P24" i="20"/>
  <c r="P25" i="20"/>
  <c r="P26" i="20"/>
  <c r="P27" i="20"/>
  <c r="P28" i="20"/>
  <c r="P29" i="20"/>
  <c r="P30" i="20"/>
  <c r="AL206" i="5"/>
  <c r="AL207" i="5" l="1"/>
  <c r="C54" i="23" l="1"/>
  <c r="L54" i="23" s="1"/>
  <c r="B64" i="23" l="1"/>
  <c r="K64" i="23" s="1"/>
  <c r="C64" i="23"/>
  <c r="L64" i="23" s="1"/>
  <c r="B63" i="23"/>
  <c r="K63" i="23" s="1"/>
  <c r="C63" i="23"/>
  <c r="L63" i="23" s="1"/>
  <c r="O20" i="20" l="1"/>
  <c r="O21" i="20"/>
  <c r="O22" i="20"/>
  <c r="O23" i="20"/>
  <c r="O24" i="20"/>
  <c r="O25" i="20"/>
  <c r="O26" i="20"/>
  <c r="O27" i="20"/>
  <c r="O28" i="20"/>
  <c r="O29" i="20"/>
  <c r="O30" i="20"/>
  <c r="AK206" i="5"/>
  <c r="AC62" i="14"/>
  <c r="AC43" i="14"/>
  <c r="AC24" i="14"/>
  <c r="AK207" i="5" l="1"/>
  <c r="N20" i="20" l="1"/>
  <c r="N21" i="20"/>
  <c r="N22" i="20"/>
  <c r="N23" i="20"/>
  <c r="N24" i="20"/>
  <c r="N25" i="20"/>
  <c r="N26" i="20"/>
  <c r="N27" i="20"/>
  <c r="N28" i="20"/>
  <c r="N29" i="20"/>
  <c r="N30" i="20"/>
  <c r="AB62" i="14"/>
  <c r="AB43" i="14"/>
  <c r="AB24" i="14"/>
  <c r="AJ206" i="5" l="1"/>
  <c r="AJ207" i="5"/>
  <c r="AA62" i="14" l="1"/>
  <c r="AA43" i="14"/>
  <c r="AA24" i="14"/>
  <c r="M20" i="20" l="1"/>
  <c r="M21" i="20"/>
  <c r="M22" i="20"/>
  <c r="M23" i="20"/>
  <c r="M24" i="20"/>
  <c r="M25" i="20"/>
  <c r="M26" i="20"/>
  <c r="M27" i="20"/>
  <c r="M28" i="20"/>
  <c r="M29" i="20"/>
  <c r="M30" i="20"/>
  <c r="AI206" i="5" l="1"/>
  <c r="AI207" i="5"/>
  <c r="Z62" i="14" l="1"/>
  <c r="Y62" i="14"/>
  <c r="X62" i="14"/>
  <c r="W62" i="14"/>
  <c r="V62" i="14"/>
  <c r="U62" i="14"/>
  <c r="T62" i="14"/>
  <c r="S62" i="14"/>
  <c r="R62" i="14"/>
  <c r="Q62" i="14"/>
  <c r="P62" i="14"/>
  <c r="O62" i="14"/>
  <c r="N62" i="14"/>
  <c r="M62" i="14"/>
  <c r="L62" i="14"/>
  <c r="K62" i="14"/>
  <c r="J62" i="14"/>
  <c r="I62" i="14"/>
  <c r="H62" i="14"/>
  <c r="G62" i="14"/>
  <c r="F62" i="14"/>
  <c r="L20" i="20" l="1"/>
  <c r="L21" i="20"/>
  <c r="L22" i="20"/>
  <c r="L23" i="20"/>
  <c r="L24" i="20"/>
  <c r="L25" i="20"/>
  <c r="L26" i="20"/>
  <c r="L27" i="20"/>
  <c r="L28" i="20"/>
  <c r="L29" i="20"/>
  <c r="L30" i="20"/>
  <c r="Z43" i="14"/>
  <c r="Z24" i="14"/>
  <c r="AH206" i="5" l="1"/>
  <c r="AH207" i="5"/>
  <c r="B30" i="20"/>
  <c r="C30" i="20"/>
  <c r="D30" i="20"/>
  <c r="E30" i="20"/>
  <c r="F30" i="20"/>
  <c r="G30" i="20"/>
  <c r="H30" i="20"/>
  <c r="I30" i="20"/>
  <c r="J30" i="20"/>
  <c r="K30" i="20"/>
  <c r="Y43" i="14" l="1"/>
  <c r="X43" i="14"/>
  <c r="W43" i="14"/>
  <c r="V43" i="14"/>
  <c r="U43" i="14"/>
  <c r="T43" i="14"/>
  <c r="S43" i="14"/>
  <c r="R43" i="14"/>
  <c r="Q43" i="14"/>
  <c r="P43" i="14"/>
  <c r="O43" i="14"/>
  <c r="N43" i="14"/>
  <c r="M43" i="14"/>
  <c r="L43" i="14"/>
  <c r="K43" i="14"/>
  <c r="J43" i="14"/>
  <c r="I43" i="14"/>
  <c r="H43" i="14"/>
  <c r="G43" i="14"/>
  <c r="F43" i="14"/>
  <c r="Y24" i="14"/>
  <c r="X24" i="14"/>
  <c r="W24" i="14"/>
  <c r="V24" i="14"/>
  <c r="U24" i="14"/>
  <c r="T24" i="14"/>
  <c r="S24" i="14"/>
  <c r="R24" i="14"/>
  <c r="Q24" i="14"/>
  <c r="P24" i="14"/>
  <c r="O24" i="14"/>
  <c r="N24" i="14"/>
  <c r="M24" i="14"/>
  <c r="L24" i="14"/>
  <c r="K24" i="14"/>
  <c r="J24" i="14"/>
  <c r="I24" i="14"/>
  <c r="H24" i="14"/>
  <c r="G24" i="14"/>
  <c r="F24" i="14"/>
  <c r="K20" i="20" l="1"/>
  <c r="K21" i="20"/>
  <c r="K22" i="20"/>
  <c r="K23" i="20"/>
  <c r="K24" i="20"/>
  <c r="K25" i="20"/>
  <c r="K26" i="20"/>
  <c r="K27" i="20"/>
  <c r="K28" i="20"/>
  <c r="K29" i="20"/>
  <c r="B20" i="20"/>
  <c r="C20" i="20"/>
  <c r="D20" i="20"/>
  <c r="E20" i="20"/>
  <c r="F20" i="20"/>
  <c r="G20" i="20"/>
  <c r="H20" i="20"/>
  <c r="I20" i="20"/>
  <c r="B21" i="20"/>
  <c r="C21" i="20"/>
  <c r="D21" i="20"/>
  <c r="E21" i="20"/>
  <c r="F21" i="20"/>
  <c r="G21" i="20"/>
  <c r="H21" i="20"/>
  <c r="I21" i="20"/>
  <c r="B22" i="20"/>
  <c r="C22" i="20"/>
  <c r="D22" i="20"/>
  <c r="E22" i="20"/>
  <c r="F22" i="20"/>
  <c r="G22" i="20"/>
  <c r="H22" i="20"/>
  <c r="I22" i="20"/>
  <c r="B23" i="20"/>
  <c r="C23" i="20"/>
  <c r="D23" i="20"/>
  <c r="E23" i="20"/>
  <c r="F23" i="20"/>
  <c r="G23" i="20"/>
  <c r="H23" i="20"/>
  <c r="I23" i="20"/>
  <c r="B24" i="20"/>
  <c r="C24" i="20"/>
  <c r="D24" i="20"/>
  <c r="E24" i="20"/>
  <c r="F24" i="20"/>
  <c r="G24" i="20"/>
  <c r="H24" i="20"/>
  <c r="I24" i="20"/>
  <c r="B25" i="20"/>
  <c r="C25" i="20"/>
  <c r="D25" i="20"/>
  <c r="E25" i="20"/>
  <c r="F25" i="20"/>
  <c r="G25" i="20"/>
  <c r="H25" i="20"/>
  <c r="I25" i="20"/>
  <c r="B26" i="20"/>
  <c r="C26" i="20"/>
  <c r="D26" i="20"/>
  <c r="E26" i="20"/>
  <c r="F26" i="20"/>
  <c r="G26" i="20"/>
  <c r="H26" i="20"/>
  <c r="I26" i="20"/>
  <c r="B27" i="20"/>
  <c r="C27" i="20"/>
  <c r="D27" i="20"/>
  <c r="E27" i="20"/>
  <c r="F27" i="20"/>
  <c r="G27" i="20"/>
  <c r="H27" i="20"/>
  <c r="I27" i="20"/>
  <c r="B28" i="20"/>
  <c r="C28" i="20"/>
  <c r="D28" i="20"/>
  <c r="E28" i="20"/>
  <c r="F28" i="20"/>
  <c r="G28" i="20"/>
  <c r="H28" i="20"/>
  <c r="I28" i="20"/>
  <c r="B29" i="20"/>
  <c r="C29" i="20"/>
  <c r="D29" i="20"/>
  <c r="E29" i="20"/>
  <c r="F29" i="20"/>
  <c r="G29" i="20"/>
  <c r="H29" i="20"/>
  <c r="I29" i="20"/>
  <c r="J21" i="20"/>
  <c r="J22" i="20"/>
  <c r="J23" i="20"/>
  <c r="J24" i="20"/>
  <c r="J25" i="20"/>
  <c r="J26" i="20"/>
  <c r="J27" i="20"/>
  <c r="J28" i="20"/>
  <c r="J29" i="20"/>
  <c r="J20" i="20"/>
  <c r="AG206" i="5" l="1"/>
  <c r="AG207" i="5"/>
  <c r="K209" i="20" l="1"/>
  <c r="AF206" i="5" l="1"/>
  <c r="AF207" i="5"/>
  <c r="AE207" i="5" l="1"/>
  <c r="AE206" i="5"/>
  <c r="AD206" i="5" l="1"/>
  <c r="AD207" i="5" l="1"/>
  <c r="U206" i="5" l="1"/>
  <c r="Y206" i="5"/>
  <c r="AC206" i="5"/>
  <c r="R206" i="5" l="1"/>
  <c r="S206" i="5"/>
  <c r="S207" i="5"/>
  <c r="T207" i="5"/>
  <c r="X206" i="5"/>
  <c r="R207" i="5"/>
  <c r="AB206" i="5"/>
  <c r="T206" i="5"/>
  <c r="AA206" i="5"/>
  <c r="W206" i="5"/>
  <c r="AC207" i="5"/>
  <c r="Y207" i="5"/>
  <c r="U207" i="5"/>
  <c r="Z206" i="5"/>
  <c r="V206" i="5"/>
  <c r="AB207" i="5"/>
  <c r="X207" i="5"/>
  <c r="AA207" i="5"/>
  <c r="W207" i="5"/>
  <c r="Z207" i="5"/>
  <c r="V207" i="5"/>
</calcChain>
</file>

<file path=xl/sharedStrings.xml><?xml version="1.0" encoding="utf-8"?>
<sst xmlns="http://schemas.openxmlformats.org/spreadsheetml/2006/main" count="1473" uniqueCount="544">
  <si>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</si>
  <si>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</si>
  <si>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</si>
  <si>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</si>
  <si>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</si>
  <si>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</si>
  <si>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</si>
  <si>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</si>
  <si>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</si>
  <si>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</si>
  <si>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</si>
  <si>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</si>
  <si>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</si>
  <si>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</si>
  <si>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2.  The figures for greenhouse gas emissions are expressed in terms of their Global Warming Potential in tonnes of carbon dioxide equivalent. To convert</t>
  </si>
  <si>
    <t>All transport greenhouse gases</t>
  </si>
  <si>
    <r>
      <t>Non-transport net emissions</t>
    </r>
    <r>
      <rPr>
        <b/>
        <vertAlign val="superscript"/>
        <sz val="12"/>
        <rFont val="Arial"/>
        <family val="2"/>
      </rPr>
      <t xml:space="preserve"> </t>
    </r>
  </si>
  <si>
    <t>Total transport</t>
  </si>
  <si>
    <t>Railways</t>
  </si>
  <si>
    <t xml:space="preserve">     Mopeds &amp; motorcycles</t>
  </si>
  <si>
    <t xml:space="preserve">     Passenger cars</t>
  </si>
  <si>
    <t xml:space="preserve">     Buses &amp; coaches</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</si>
  <si>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</si>
  <si>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</si>
  <si>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</si>
  <si>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</si>
  <si>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</si>
  <si>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</si>
  <si>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</si>
  <si>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</si>
  <si>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</si>
  <si>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</si>
  <si>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Aviation</t>
  </si>
  <si>
    <t>of which:</t>
  </si>
  <si>
    <t>Total</t>
  </si>
  <si>
    <t>Vehicles</t>
  </si>
  <si>
    <t>Year</t>
  </si>
  <si>
    <t>Month</t>
  </si>
  <si>
    <t>Quadricycles</t>
  </si>
  <si>
    <t>Jan-Mar</t>
  </si>
  <si>
    <t>Apr-Jun</t>
  </si>
  <si>
    <t>Jul-Sep</t>
  </si>
  <si>
    <t>Oct-Dec</t>
  </si>
  <si>
    <t>Whole year</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</si>
  <si>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</si>
  <si>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</si>
  <si>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</si>
  <si>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</si>
  <si>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</si>
  <si>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</si>
  <si>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</si>
  <si>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</si>
  <si>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</si>
  <si>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</si>
  <si>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</si>
  <si>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</si>
  <si>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</si>
  <si>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</si>
  <si>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</si>
  <si>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</si>
  <si>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Body type</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</si>
  <si>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</si>
  <si>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</si>
  <si>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</si>
  <si>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</si>
  <si>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</si>
  <si>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</si>
  <si>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</si>
  <si>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</si>
  <si>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</si>
  <si>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</si>
  <si>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</si>
  <si>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</si>
  <si>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</si>
  <si>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</si>
  <si>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</si>
  <si>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</si>
  <si>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</si>
  <si>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</si>
  <si>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</si>
  <si>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</si>
  <si>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</si>
  <si>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</si>
  <si>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</si>
  <si>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</si>
  <si>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</si>
  <si>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</si>
  <si>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</si>
  <si>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</si>
  <si>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</si>
  <si>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</si>
  <si>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</si>
  <si>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</si>
  <si>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</si>
  <si>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</si>
  <si>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</si>
  <si>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</si>
  <si>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</si>
  <si>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</si>
  <si>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</si>
  <si>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</si>
  <si>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</si>
  <si>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</si>
  <si>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</si>
  <si>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</si>
  <si>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</si>
  <si>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</si>
  <si>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</si>
  <si>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</si>
  <si>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</si>
  <si>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</si>
  <si>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</si>
  <si>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</si>
  <si>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</si>
  <si>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</si>
  <si>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Source: DVLA//DVADfT - GB figures published as DfT table  VEH0256</t>
  </si>
  <si>
    <t>Passenger cars</t>
  </si>
  <si>
    <t>Data for chart 13.4</t>
  </si>
  <si>
    <t>Diesel</t>
  </si>
  <si>
    <t>Gas</t>
  </si>
  <si>
    <t>Petrol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</si>
  <si>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</si>
  <si>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</si>
  <si>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</si>
  <si>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</si>
  <si>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</si>
  <si>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</si>
  <si>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</si>
  <si>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</si>
  <si>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</si>
  <si>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</si>
  <si>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</si>
  <si>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</si>
  <si>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</si>
  <si>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</si>
  <si>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</si>
  <si>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</si>
  <si>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</si>
  <si>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</si>
  <si>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</si>
  <si>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</si>
  <si>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</si>
  <si>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</si>
  <si>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</si>
  <si>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</si>
  <si>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</si>
  <si>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</si>
  <si>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t>1.</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</si>
  <si>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</si>
  <si>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</si>
  <si>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</si>
  <si>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</si>
  <si>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</si>
  <si>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</si>
  <si>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</si>
  <si>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</si>
  <si>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</si>
  <si>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</si>
  <si>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</si>
  <si>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</si>
  <si>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</si>
  <si>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</si>
  <si>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</si>
  <si>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</si>
  <si>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</si>
  <si>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</si>
  <si>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</si>
  <si>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</si>
  <si>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</si>
  <si>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</si>
  <si>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</si>
  <si>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</si>
  <si>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</si>
  <si>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</si>
  <si>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</si>
  <si>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</si>
  <si>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</si>
  <si>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</si>
  <si>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</si>
  <si>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</si>
  <si>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</si>
  <si>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</si>
  <si>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</si>
  <si>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</si>
  <si>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</si>
  <si>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</si>
  <si>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</si>
  <si>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t>(*) Since 2003, results where data capture is less than 75% are not shown.</t>
  </si>
  <si>
    <t>Local authority</t>
  </si>
  <si>
    <t>Pollutant(s)</t>
  </si>
  <si>
    <t>All pollutants</t>
  </si>
  <si>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</si>
  <si>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</si>
  <si>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</si>
  <si>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</si>
  <si>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</si>
  <si>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</si>
  <si>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</si>
  <si>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</si>
  <si>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</si>
  <si>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</si>
  <si>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</si>
  <si>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</si>
  <si>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</si>
  <si>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</si>
  <si>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</si>
  <si>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</si>
  <si>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</si>
  <si>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</si>
  <si>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</si>
  <si>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</si>
  <si>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</si>
  <si>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</si>
  <si>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</si>
  <si>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</si>
  <si>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</si>
  <si>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</si>
  <si>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</si>
  <si>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</si>
  <si>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</si>
  <si>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</si>
  <si>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</si>
  <si>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</si>
  <si>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</si>
  <si>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</si>
  <si>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</si>
  <si>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</si>
  <si>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</si>
  <si>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</si>
  <si>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</si>
  <si>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</si>
  <si>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</si>
  <si>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</si>
  <si>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</si>
  <si>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</si>
  <si>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</si>
  <si>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</si>
  <si>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</si>
  <si>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</si>
  <si>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</si>
  <si>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</si>
  <si>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</si>
  <si>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</si>
  <si>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2017 Q2</t>
  </si>
  <si>
    <t>2016 Q4</t>
  </si>
  <si>
    <t>2017 Q1</t>
  </si>
  <si>
    <t>2017 Q3</t>
  </si>
  <si>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</si>
  <si>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</si>
  <si>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</si>
  <si>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</si>
  <si>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</si>
  <si>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</si>
  <si>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</si>
  <si>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</si>
  <si>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</si>
  <si>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t>2018 Q3</t>
  </si>
  <si>
    <t>2017 Q4</t>
  </si>
  <si>
    <t>2018 Q1</t>
  </si>
  <si>
    <t>2018 Q2</t>
  </si>
  <si>
    <r>
      <t>Particulates (PM</t>
    </r>
    <r>
      <rPr>
        <b/>
        <vertAlign val="subscript"/>
        <sz val="12"/>
        <rFont val="Arial"/>
        <family val="2"/>
      </rPr>
      <t>2.5</t>
    </r>
    <r>
      <rPr>
        <b/>
        <sz val="12"/>
        <rFont val="Arial"/>
        <family val="2"/>
      </rPr>
      <t>)</t>
    </r>
    <r>
      <rPr>
        <b/>
        <vertAlign val="superscript"/>
        <sz val="12"/>
        <rFont val="Arial"/>
        <family val="2"/>
      </rPr>
      <t xml:space="preserve"> 5</t>
    </r>
  </si>
  <si>
    <t>Auchencorth Moss</t>
  </si>
  <si>
    <t>Glasgow High Street</t>
  </si>
  <si>
    <t>Glasgow Townhead</t>
  </si>
  <si>
    <t>Grangemouth</t>
  </si>
  <si>
    <t>Urban industrial</t>
  </si>
  <si>
    <t>PM25</t>
  </si>
  <si>
    <t>6.</t>
  </si>
  <si>
    <r>
      <t xml:space="preserve">Shipping </t>
    </r>
    <r>
      <rPr>
        <vertAlign val="superscript"/>
        <sz val="10"/>
        <rFont val="Arial"/>
        <family val="2"/>
      </rPr>
      <t>6</t>
    </r>
  </si>
  <si>
    <t>2019 Q1</t>
  </si>
  <si>
    <t>2019 Q2</t>
  </si>
  <si>
    <t>2019 Q3</t>
  </si>
  <si>
    <t>2018 Q4</t>
  </si>
  <si>
    <t>Source: DVLA/DfT</t>
  </si>
  <si>
    <t xml:space="preserve">Non Plug-in Cars </t>
  </si>
  <si>
    <t>All Cars</t>
  </si>
  <si>
    <t>Non Plug-in Light Goods Vehicles</t>
  </si>
  <si>
    <t>All Light Goods Vehicles</t>
  </si>
  <si>
    <t>Category 1</t>
  </si>
  <si>
    <t>Category 2/3</t>
  </si>
  <si>
    <t>https://www.gov.uk/plug-in-car-van-grants/eligibility</t>
  </si>
  <si>
    <t>https://www.gov.uk/government/publications/plug-in-car-grant-changes-to-grant-level-november-2018/upcoming-changes-to-the-plug-in-car-grant</t>
  </si>
  <si>
    <t>4. Some powerful electric bikes have to be registered as mopeds and will be included here. For more details, see:</t>
  </si>
  <si>
    <t>https://www.gov.uk/electric-bike-rules</t>
  </si>
  <si>
    <r>
      <t>Road Transportation Total</t>
    </r>
    <r>
      <rPr>
        <b/>
        <vertAlign val="superscript"/>
        <sz val="12"/>
        <rFont val="Arial"/>
        <family val="2"/>
      </rPr>
      <t>1</t>
    </r>
  </si>
  <si>
    <t xml:space="preserve">   2. Other road includes urea used as part of an additive for certain categories of diesel engine, LPG use and road vehicle engines.  </t>
  </si>
  <si>
    <t>Non-IAS Emissions</t>
  </si>
  <si>
    <r>
      <t xml:space="preserve">  Carbon dioxide (CO</t>
    </r>
    <r>
      <rPr>
        <vertAlign val="subscript"/>
        <sz val="11"/>
        <rFont val="Arial"/>
        <family val="2"/>
      </rPr>
      <t>2</t>
    </r>
    <r>
      <rPr>
        <sz val="11"/>
        <rFont val="Arial"/>
        <family val="2"/>
      </rPr>
      <t>)</t>
    </r>
  </si>
  <si>
    <r>
      <t xml:space="preserve">  Methane (CH</t>
    </r>
    <r>
      <rPr>
        <vertAlign val="subscript"/>
        <sz val="11"/>
        <rFont val="Arial"/>
        <family val="2"/>
      </rPr>
      <t>4</t>
    </r>
    <r>
      <rPr>
        <sz val="11"/>
        <rFont val="Arial"/>
        <family val="2"/>
      </rPr>
      <t>)</t>
    </r>
  </si>
  <si>
    <r>
      <t xml:space="preserve">  Nitrous Oxide (N</t>
    </r>
    <r>
      <rPr>
        <vertAlign val="subscript"/>
        <sz val="11"/>
        <rFont val="Arial"/>
        <family val="2"/>
      </rPr>
      <t>2</t>
    </r>
    <r>
      <rPr>
        <sz val="11"/>
        <rFont val="Arial"/>
        <family val="2"/>
      </rPr>
      <t>O)</t>
    </r>
  </si>
  <si>
    <t>IAS Emissions</t>
  </si>
  <si>
    <t xml:space="preserve">     from tonnes of carbon dioxide equivalent to tonnes of other gases multiply by the following factors:  GWP methane - 25, GWP nitrous oxide - 298.</t>
  </si>
  <si>
    <r>
      <t>Table 13.4 Comparison of transport greenhouse gas emissions from Scotland and UK as a whole (MtCO</t>
    </r>
    <r>
      <rPr>
        <b/>
        <vertAlign val="subscript"/>
        <sz val="11"/>
        <rFont val="Arial"/>
        <family val="2"/>
      </rPr>
      <t>2</t>
    </r>
    <r>
      <rPr>
        <b/>
        <sz val="11"/>
        <rFont val="Arial"/>
        <family val="2"/>
      </rPr>
      <t>e)</t>
    </r>
  </si>
  <si>
    <t>Scottish Baseline      (1990)</t>
  </si>
  <si>
    <t>UK Baseline (1990)</t>
  </si>
  <si>
    <t>Emissions by Road Type</t>
  </si>
  <si>
    <t xml:space="preserve">       Urban</t>
  </si>
  <si>
    <t xml:space="preserve">       Rural</t>
  </si>
  <si>
    <t xml:space="preserve">       Motorway</t>
  </si>
  <si>
    <t>Buses and Coaches</t>
  </si>
  <si>
    <t>Passenger Cars</t>
  </si>
  <si>
    <t>LGVs</t>
  </si>
  <si>
    <t>International Aviation and Shipping</t>
  </si>
  <si>
    <t>Domestic Aviation and Shipping</t>
  </si>
  <si>
    <t>Mode of Transport</t>
  </si>
  <si>
    <r>
      <t>Petrol cars</t>
    </r>
    <r>
      <rPr>
        <vertAlign val="superscript"/>
        <sz val="12"/>
        <rFont val="Arial"/>
        <family val="2"/>
      </rPr>
      <t>2</t>
    </r>
  </si>
  <si>
    <r>
      <t>Diesel cars</t>
    </r>
    <r>
      <rPr>
        <vertAlign val="superscript"/>
        <sz val="12"/>
        <rFont val="Arial"/>
        <family val="2"/>
      </rPr>
      <t>2</t>
    </r>
  </si>
  <si>
    <r>
      <t>Hybrid</t>
    </r>
    <r>
      <rPr>
        <vertAlign val="superscript"/>
        <sz val="12"/>
        <rFont val="Arial"/>
        <family val="2"/>
      </rPr>
      <t>2</t>
    </r>
  </si>
  <si>
    <t>1. Source</t>
  </si>
  <si>
    <t xml:space="preserve">That total is derived from fuel sales data of petrol and DERV within the UK as specified in the reporting guidelines of the Intergovernmental Panel on Climate Change. Further detail can be found in Section 3.3 of the report and in Annex 2. </t>
  </si>
  <si>
    <t>1. The method used to estimate carbon dioxide (CO2) emissions from road transport is based on vehicle kilometre travelled data constrained so that the sum of emissions across all parts of the UK equates to the total for the UK inventory.</t>
  </si>
  <si>
    <t xml:space="preserve"> In both of the calculation methods, and the total emissions of these GHGs from the two methods are identical. There are no emissions of other greenhouse gases by transport in the inventory.</t>
  </si>
  <si>
    <t>Total transport greenhouse gases (Excluding International Aviation and Shipping)</t>
  </si>
  <si>
    <t>Total greenhouse gases from International Aviation and Shipping</t>
  </si>
  <si>
    <t xml:space="preserve"> 1.  The footnotes to Table 5.12 also apply to this table, including revision of the figures; though note that emissions of methane and nitrous oxide from road transport are estimated using vehicle kilometre data.</t>
  </si>
  <si>
    <t>Total transport (excl International Aviation and Shipping)</t>
  </si>
  <si>
    <t>Total transport (incl International Aviation and Shipping)</t>
  </si>
  <si>
    <t>Index</t>
  </si>
  <si>
    <t>OLD CHART</t>
  </si>
  <si>
    <t>a</t>
  </si>
  <si>
    <t>Notes:</t>
  </si>
  <si>
    <t>1. ChargePlace Scotland (CPS) (www.chargeplacescotland.org) is the national network of publicly available Electric Vehicle charge points, funded by the Scottish Government.</t>
  </si>
  <si>
    <t xml:space="preserve">2. Data is sourced from the ChargePlace Scotland back-office system.  Usage data is based on valid charging sessions recorded by the back-office.  A valid charging event is </t>
  </si>
  <si>
    <t xml:space="preserve">    considered to be over 1 kWh drawn and whereby the session was longer than 120 seconds.</t>
  </si>
  <si>
    <t>3. The kWh Drawn is the total energy provided during a charging event.  If energy is transferred at a constant rate over a period of time, the total energy transferred in</t>
  </si>
  <si>
    <t xml:space="preserve">    kilowatt hours is equal to the power in kilowatts multiplied by the time in hours.</t>
  </si>
  <si>
    <t>Table 13.11</t>
  </si>
  <si>
    <t>2020 Q1</t>
  </si>
  <si>
    <t>2020 Q2</t>
  </si>
  <si>
    <t>2020 Q3</t>
  </si>
  <si>
    <t>2019 Q4</t>
  </si>
  <si>
    <t xml:space="preserve">     Other Road</t>
  </si>
  <si>
    <r>
      <t xml:space="preserve">    International Aviation and Shipping </t>
    </r>
    <r>
      <rPr>
        <vertAlign val="superscript"/>
        <sz val="12"/>
        <rFont val="Arial"/>
        <family val="2"/>
      </rPr>
      <t>1</t>
    </r>
  </si>
  <si>
    <r>
      <t xml:space="preserve">    Domestic Aviation </t>
    </r>
    <r>
      <rPr>
        <vertAlign val="superscript"/>
        <sz val="12"/>
        <rFont val="Arial"/>
        <family val="2"/>
      </rPr>
      <t>2</t>
    </r>
  </si>
  <si>
    <r>
      <t xml:space="preserve">    Domestic Shipping and Maritime </t>
    </r>
    <r>
      <rPr>
        <vertAlign val="superscript"/>
        <sz val="12"/>
        <rFont val="Arial"/>
        <family val="2"/>
      </rPr>
      <t>3</t>
    </r>
  </si>
  <si>
    <t>1. Includes aircraft engine emissions</t>
  </si>
  <si>
    <t>3. Includes lubricant for marine engines</t>
  </si>
  <si>
    <t>2 . Includes military aircraft and aircraft upport vehicls</t>
  </si>
  <si>
    <t>https://naei.beis.gov.uk/reports/reports?report_id=1000</t>
  </si>
  <si>
    <t>https://naei.beis.gov.uk/reports/reports?section_id=3</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</si>
  <si>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</si>
  <si>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</si>
  <si>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</si>
  <si>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</si>
  <si>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</si>
  <si>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</si>
  <si>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</si>
  <si>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</si>
  <si>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</si>
  <si>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 xml:space="preserve">         -  </t>
  </si>
  <si>
    <t xml:space="preserve">               -  </t>
  </si>
  <si>
    <t>1. Ultra low emission vehicles (ULEVs) are vehicles that are reported to emit less than 75g of carbon dioxide (CO2) from the tailpipe for every kilometre travelled. In practice, the term typically refers to battery electric, plug-in hybrid electric and fuel cell electric vehicles. These figures are subject to minor revision between quarterly publications when individual vehicles are reviewed against the criteria. See Notes and Definitions for more information on how reported emissions are calculated.</t>
  </si>
  <si>
    <t>2. Plug-in grant eligibility is applied to all vehicles of eligible models at the date of latest table update. Therefore earlier data in the series may be changed retrospectively as models are added to the eligible list. In addition, if a vehicle becomes ineligible for the plug-in grant, it will remain in this list for historical comparison. For more details, see:</t>
  </si>
  <si>
    <t>3. Changes to the Plug-in Car Grant came into effect on 21 October 2018 and 12 March 2020. Vehicles registered for the first time on or after these dates are categorised using the new eligibility criteria. There may be some cars that were purchased with a plug-in car grant but were registered for the first time after this date. For more information about the changes, see:</t>
  </si>
  <si>
    <t>https://www.gov.uk/government/news/plug-in-vehicle-grants-update-following-todays-budget</t>
  </si>
  <si>
    <t>2020 Q4</t>
  </si>
  <si>
    <t>2021 Q1</t>
  </si>
  <si>
    <t>2021 Q2</t>
  </si>
  <si>
    <t>2021 Q3</t>
  </si>
  <si>
    <t>5. Changes to the Plug-in Car Grant came into effect on 18 March 2021, which impacted the eligibility of car models at the vehicle trim level. As a result, the plug-in car grant eligible models cannot be robustly estimated from the current data source from 2021 Q1 onwards. For more information about the changes, see:</t>
  </si>
  <si>
    <t>https://www.gov.uk/government/news/plug-in-car-van-and-truck-grant-to-be-targeted-at-more-affordable-models-to-allow-more-people-to-make-the-switch</t>
  </si>
  <si>
    <t>Road  Transportation Total</t>
  </si>
  <si>
    <t xml:space="preserve">Emissions are available annually only with effect from 1998. The figures in this table are updated annually using the most recent data to reflect changes to the methodology used. </t>
  </si>
  <si>
    <t>Air Quality Pollutant Inventories for England, Scotland, Wales and Northern Ireland: 1990 - 2018.</t>
  </si>
  <si>
    <t>Emissions for 1990-2004 are taken from.</t>
  </si>
  <si>
    <t>% Change 1990-2019</t>
  </si>
  <si>
    <t xml:space="preserve">                  -</t>
  </si>
  <si>
    <t xml:space="preserve">                 -  </t>
  </si>
  <si>
    <t xml:space="preserve">           -  </t>
  </si>
  <si>
    <t>[Not available] 5</t>
  </si>
  <si>
    <t>Local Authority</t>
  </si>
  <si>
    <t>Charging Sessions</t>
  </si>
  <si>
    <t xml:space="preserve">Total kWh </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</si>
  <si>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</si>
  <si>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</si>
  <si>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</si>
  <si>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</si>
  <si>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</si>
  <si>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</si>
  <si>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</si>
  <si>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</si>
  <si>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</si>
  <si>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</si>
  <si>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</si>
  <si>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</si>
  <si>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</si>
  <si>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</si>
  <si>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</si>
  <si>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</si>
  <si>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</si>
  <si>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</si>
  <si>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</si>
  <si>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</si>
  <si>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</si>
  <si>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Totals</t>
  </si>
  <si>
    <t>2021 Q4</t>
  </si>
  <si>
    <t>2022 Q1</t>
  </si>
  <si>
    <t xml:space="preserve">             -</t>
  </si>
  <si>
    <t xml:space="preserve">            -</t>
  </si>
  <si>
    <t>% of total due to transport</t>
  </si>
  <si>
    <t>% Change 1990-2020</t>
  </si>
  <si>
    <t>Number of active Air Quality Management Areas, as at 15 October 2022</t>
  </si>
  <si>
    <t>Annualised change</t>
  </si>
  <si>
    <t>2005-2006</t>
  </si>
  <si>
    <t>2006-2007</t>
  </si>
  <si>
    <t>2007-2008</t>
  </si>
  <si>
    <t>2008-2009</t>
  </si>
  <si>
    <t>2009-2010</t>
  </si>
  <si>
    <t>2010-2011</t>
  </si>
  <si>
    <t>2011-2012</t>
  </si>
  <si>
    <t>2012-2013</t>
  </si>
  <si>
    <t>2013-2014</t>
  </si>
  <si>
    <t>2014-2015</t>
  </si>
  <si>
    <t>2015-2016</t>
  </si>
  <si>
    <t>2016-2017</t>
  </si>
  <si>
    <t>2017-2018</t>
  </si>
  <si>
    <t>2018-2019</t>
  </si>
  <si>
    <t>2019-2020</t>
  </si>
  <si>
    <t>Nitrogen dioxide</t>
  </si>
  <si>
    <t>PM2.5</t>
  </si>
  <si>
    <r>
      <t>Vehicles fuelled by Natural Gas</t>
    </r>
    <r>
      <rPr>
        <vertAlign val="superscript"/>
        <sz val="10"/>
        <rFont val="Arial"/>
        <family val="2"/>
      </rPr>
      <t>7</t>
    </r>
  </si>
  <si>
    <t>7.</t>
  </si>
  <si>
    <t>This emissions category was included for the first time in the 2005-2020 report.</t>
  </si>
  <si>
    <t>Scottish Emissions (2020)</t>
  </si>
  <si>
    <t>UK Emissions (2020)</t>
  </si>
  <si>
    <t>https://naei.beis.gov.uk/reports/reports?report_id=1080</t>
  </si>
  <si>
    <t xml:space="preserve">   3. Includes various additional emissions associated with both shipping and aviation such as support vehicles at airports or marine engines on ships</t>
  </si>
  <si>
    <t xml:space="preserve">   4. Net emissions take account of removals of carbon dioxide due to carbon sinks.</t>
  </si>
  <si>
    <r>
      <t>Domestic flights</t>
    </r>
    <r>
      <rPr>
        <vertAlign val="superscript"/>
        <sz val="12"/>
        <rFont val="Arial"/>
        <family val="2"/>
      </rPr>
      <t>3,4</t>
    </r>
  </si>
  <si>
    <r>
      <t>Short haul international</t>
    </r>
    <r>
      <rPr>
        <vertAlign val="superscript"/>
        <sz val="12"/>
        <rFont val="Arial"/>
        <family val="2"/>
      </rPr>
      <t>3,4</t>
    </r>
  </si>
  <si>
    <r>
      <t>Long haul international</t>
    </r>
    <r>
      <rPr>
        <vertAlign val="superscript"/>
        <sz val="12"/>
        <rFont val="Arial"/>
        <family val="2"/>
      </rPr>
      <t>3,4</t>
    </r>
  </si>
  <si>
    <t>https://www.gov.uk/government/publications/greenhouse-gas-reporting-conversion-factors-2022</t>
  </si>
  <si>
    <r>
      <t xml:space="preserve">    Domestic Aviation </t>
    </r>
    <r>
      <rPr>
        <vertAlign val="superscript"/>
        <sz val="12"/>
        <rFont val="Arial"/>
        <family val="2"/>
      </rPr>
      <t>3</t>
    </r>
  </si>
  <si>
    <r>
      <t xml:space="preserve">    International Aviation and Shipping </t>
    </r>
    <r>
      <rPr>
        <vertAlign val="superscript"/>
        <sz val="12"/>
        <rFont val="Arial"/>
        <family val="2"/>
      </rPr>
      <t>3</t>
    </r>
  </si>
  <si>
    <r>
      <t xml:space="preserve">Net emissions all sources </t>
    </r>
    <r>
      <rPr>
        <b/>
        <vertAlign val="superscript"/>
        <sz val="12"/>
        <rFont val="Arial"/>
        <family val="2"/>
      </rPr>
      <t>4</t>
    </r>
  </si>
  <si>
    <r>
      <t xml:space="preserve">Total net emissions attributed to transport (%) </t>
    </r>
    <r>
      <rPr>
        <b/>
        <vertAlign val="superscript"/>
        <sz val="12"/>
        <rFont val="Arial"/>
        <family val="2"/>
      </rPr>
      <t>4</t>
    </r>
  </si>
  <si>
    <r>
      <t xml:space="preserve">       Other road </t>
    </r>
    <r>
      <rPr>
        <vertAlign val="superscript"/>
        <sz val="12"/>
        <rFont val="Arial"/>
        <family val="2"/>
      </rPr>
      <t>2</t>
    </r>
  </si>
  <si>
    <t>Note: This table is no longer updated until  a new methodology is introduced that covers the plug-in grant status for all body types.</t>
  </si>
  <si>
    <t>From the Air Quality Pollutant Inventories for England, Scotland, Wales and Northern Ireland: 2005 - 2020.</t>
  </si>
  <si>
    <t>Data have been revised due to changes in methodology - see paragraphs 13.3.3 and 13.3.6 in notes and definitions.</t>
  </si>
  <si>
    <t>2. The long haul estimate is based on a flight length from the Guidelines of of 6482 km, short haul 1108km and domestic 463km.</t>
  </si>
  <si>
    <t>g CO2e per passenger km</t>
  </si>
  <si>
    <t>3. Aviation emissions calculations not inclusive of radiative forcing.</t>
  </si>
  <si>
    <r>
      <t>Table 13.7:  Ultra-low emission vehicles (ULEV)</t>
    </r>
    <r>
      <rPr>
        <b/>
        <vertAlign val="superscript"/>
        <sz val="18"/>
        <rFont val="Arial"/>
        <family val="2"/>
      </rPr>
      <t xml:space="preserve">1 </t>
    </r>
    <r>
      <rPr>
        <b/>
        <sz val="18"/>
        <rFont val="Arial"/>
        <family val="2"/>
      </rPr>
      <t>registered for the first time, Scotland, quarterly: January 2015 to March 2022</t>
    </r>
  </si>
  <si>
    <r>
      <t>Table 13.8:  Ultra-low emission vehicles (ULEV)</t>
    </r>
    <r>
      <rPr>
        <b/>
        <vertAlign val="superscript"/>
        <sz val="16"/>
        <rFont val="Arial"/>
        <family val="2"/>
      </rPr>
      <t xml:space="preserve">1 </t>
    </r>
    <r>
      <rPr>
        <b/>
        <sz val="16"/>
        <rFont val="Arial"/>
        <family val="2"/>
      </rPr>
      <t>licensed at the end of year, Scotland, quarterly: 2012 q1 to 2022 q1</t>
    </r>
  </si>
  <si>
    <t>Motorcycles</t>
  </si>
  <si>
    <t>Heavy goods vehicles</t>
  </si>
  <si>
    <t>Battery Electric</t>
  </si>
  <si>
    <t>Fuel cell electric</t>
  </si>
  <si>
    <t>Plug-in hybrid electric diesel</t>
  </si>
  <si>
    <t>Plug-in hybrid electric petrol</t>
  </si>
  <si>
    <t>Hybrid electric diesel</t>
  </si>
  <si>
    <t>Range extended electric</t>
  </si>
  <si>
    <t>Hybrid electric petrol</t>
  </si>
  <si>
    <t>Other fuel types</t>
  </si>
  <si>
    <t>Battery electric</t>
  </si>
  <si>
    <r>
      <t xml:space="preserve">Other vehicles </t>
    </r>
    <r>
      <rPr>
        <vertAlign val="superscript"/>
        <sz val="12"/>
        <rFont val="Arial"/>
        <family val="2"/>
      </rPr>
      <t>1</t>
    </r>
  </si>
  <si>
    <t>2015 Q3 (end September)</t>
  </si>
  <si>
    <t>2015 Q4 (end December)</t>
  </si>
  <si>
    <t>Table 13.8a Ultra low emission vehicles by method of propulsion</t>
  </si>
  <si>
    <t>Other fuels</t>
  </si>
  <si>
    <t>2022 Q4</t>
  </si>
  <si>
    <t>2022 Q2</t>
  </si>
  <si>
    <t>2022 Q3</t>
  </si>
  <si>
    <t>Table 13.8 Ultra low emission vehicles by method of propulsion, quarterly: January 2010 to December 2022</t>
  </si>
  <si>
    <t>Table 13.7 Ultra low emission vehicles registered for the first time by method of propulsion, quarterly: January 2010 to December 2022</t>
  </si>
  <si>
    <t>Table 13.7a Ultra low emission vehicles registered for the first time by method of propulsion</t>
  </si>
  <si>
    <t>upto100_g_km</t>
  </si>
  <si>
    <t>101_to_110_g_km</t>
  </si>
  <si>
    <t>111_to_130_g_km</t>
  </si>
  <si>
    <t>131_to_150_g_km</t>
  </si>
  <si>
    <t>151_to_170_g_km</t>
  </si>
  <si>
    <t>171_to_190_g_km</t>
  </si>
  <si>
    <t>191_to_225_g_km</t>
  </si>
  <si>
    <t>226_to_255_g_km</t>
  </si>
  <si>
    <t>Over_255_g_km</t>
  </si>
  <si>
    <t>Unknown</t>
  </si>
  <si>
    <t>Up to 130 g/km</t>
  </si>
  <si>
    <t>131 - 190 g/km</t>
  </si>
  <si>
    <t>191 - 255 g/km</t>
  </si>
  <si>
    <t>Table 13.9:  Number of new registrations by body type and propulsion type in Scotland during 2022 (Thousands)</t>
  </si>
  <si>
    <t>Table 13.10:  Number of licensed vehicles by body type and propulsion type in Scotland as at 31 December 2022 (Thousands)</t>
  </si>
  <si>
    <t>2020-2021</t>
  </si>
  <si>
    <t>Scottish Emissions (2021)</t>
  </si>
  <si>
    <t>UK Emissions (2021)</t>
  </si>
  <si>
    <t>Scottish Emissions as % of UK Emissions (2021)</t>
  </si>
  <si>
    <t>Change in Scottish Emissions (2020-2021)</t>
  </si>
  <si>
    <t>Change in UK Emissions (2020-2021)</t>
  </si>
  <si>
    <t>Change in Scottish Emissions (1990-2021)</t>
  </si>
  <si>
    <t>Change in UK Emissions   (1990-2021)</t>
  </si>
  <si>
    <t>Table 13.11 – ChargePlace Scotland: Utilisation data for CPS Network January - December 2023</t>
  </si>
  <si>
    <t>Ultra-low emission vehicles (ULEV) registered for the first time, Scotland, quarterly: January 2016 to September 2022</t>
  </si>
  <si>
    <t>Ultra-low emission vehicles (ULEV) licensed at the end of year, Scotland, quarterly: 2016 q1 to 2022 q4</t>
  </si>
  <si>
    <t>Number of new registrations by body type and propulsion type in Scotland during 2022 (Thousands)</t>
  </si>
  <si>
    <t>Number of licensed vehicles by body type and propulsion type in Scotland as at 31 December 2022 (Thousands)</t>
  </si>
  <si>
    <t>ChargePlace Scotland: Utilisation data for CPS Network January - December 2023</t>
  </si>
  <si>
    <t xml:space="preserve"> UK Carbon Dioxide emissions: grams per passenger-kilometre, 2023</t>
  </si>
  <si>
    <t>-</t>
  </si>
  <si>
    <t>Data from table 13.1a - total transport emissions</t>
  </si>
  <si>
    <t>https://www.gov.scot/publications/scottish-greenhouse-gas-statistics-2021/documents/</t>
  </si>
  <si>
    <t>CP Units as at Dec 22</t>
  </si>
  <si>
    <t>4. Monthly figures can be found on the CPS Website.</t>
  </si>
  <si>
    <t>https://chargeplacescotland.org/network-performance-2/</t>
  </si>
  <si>
    <r>
      <t xml:space="preserve">PiG Eligible Cars </t>
    </r>
    <r>
      <rPr>
        <b/>
        <vertAlign val="superscript"/>
        <sz val="12"/>
        <rFont val="Arial"/>
        <family val="2"/>
      </rPr>
      <t>2,3</t>
    </r>
  </si>
  <si>
    <r>
      <t xml:space="preserve">Non PiG Eligible Plug-in Cars </t>
    </r>
    <r>
      <rPr>
        <b/>
        <vertAlign val="superscript"/>
        <sz val="12"/>
        <rFont val="Arial"/>
        <family val="2"/>
      </rPr>
      <t>2,3</t>
    </r>
  </si>
  <si>
    <r>
      <t xml:space="preserve">PiG Eligible Motorcycles and tricycles </t>
    </r>
    <r>
      <rPr>
        <b/>
        <vertAlign val="superscript"/>
        <sz val="12"/>
        <rFont val="Arial"/>
        <family val="2"/>
      </rPr>
      <t>2,4</t>
    </r>
  </si>
  <si>
    <r>
      <t xml:space="preserve">Non PiG Eligible Motorcycles and tricycles </t>
    </r>
    <r>
      <rPr>
        <b/>
        <vertAlign val="superscript"/>
        <sz val="12"/>
        <rFont val="Arial"/>
        <family val="2"/>
      </rPr>
      <t>2,4</t>
    </r>
  </si>
  <si>
    <r>
      <t xml:space="preserve">All Motorcycles and tricycles </t>
    </r>
    <r>
      <rPr>
        <b/>
        <vertAlign val="superscript"/>
        <sz val="12"/>
        <rFont val="Arial"/>
        <family val="2"/>
      </rPr>
      <t>4</t>
    </r>
  </si>
  <si>
    <r>
      <t xml:space="preserve">PiG Eligible Light Goods Vehicles </t>
    </r>
    <r>
      <rPr>
        <b/>
        <vertAlign val="superscript"/>
        <sz val="12"/>
        <rFont val="Arial"/>
        <family val="2"/>
      </rPr>
      <t>2</t>
    </r>
  </si>
  <si>
    <r>
      <t xml:space="preserve">Non PiG Eligible Plug-in Light Goods Vehicles </t>
    </r>
    <r>
      <rPr>
        <b/>
        <vertAlign val="superscript"/>
        <sz val="12"/>
        <rFont val="Arial"/>
        <family val="2"/>
      </rPr>
      <t>2</t>
    </r>
  </si>
  <si>
    <r>
      <t>Other vehicles</t>
    </r>
    <r>
      <rPr>
        <b/>
        <vertAlign val="superscript"/>
        <sz val="12"/>
        <rFont val="Arial"/>
        <family val="2"/>
      </rPr>
      <t xml:space="preserve"> </t>
    </r>
  </si>
  <si>
    <r>
      <t xml:space="preserve">[Not available] </t>
    </r>
    <r>
      <rPr>
        <vertAlign val="superscript"/>
        <sz val="11"/>
        <rFont val="Arial"/>
        <family val="2"/>
      </rPr>
      <t>5</t>
    </r>
  </si>
  <si>
    <r>
      <t xml:space="preserve">PiG Eligible Cars </t>
    </r>
    <r>
      <rPr>
        <b/>
        <vertAlign val="superscript"/>
        <sz val="13"/>
        <rFont val="Arial"/>
        <family val="2"/>
      </rPr>
      <t>2,3</t>
    </r>
  </si>
  <si>
    <r>
      <t xml:space="preserve">Non PiG Eligible Plug-in Cars </t>
    </r>
    <r>
      <rPr>
        <b/>
        <vertAlign val="superscript"/>
        <sz val="13"/>
        <rFont val="Arial"/>
        <family val="2"/>
      </rPr>
      <t>2,3</t>
    </r>
  </si>
  <si>
    <r>
      <t xml:space="preserve">PiG Eligible Motorcycles and tricycles </t>
    </r>
    <r>
      <rPr>
        <b/>
        <vertAlign val="superscript"/>
        <sz val="13"/>
        <rFont val="Arial"/>
        <family val="2"/>
      </rPr>
      <t>2,4</t>
    </r>
  </si>
  <si>
    <r>
      <t xml:space="preserve">Non PiG Eligible Motorcycles and tricycles </t>
    </r>
    <r>
      <rPr>
        <b/>
        <vertAlign val="superscript"/>
        <sz val="13"/>
        <rFont val="Arial"/>
        <family val="2"/>
      </rPr>
      <t>2,4</t>
    </r>
  </si>
  <si>
    <r>
      <t xml:space="preserve">All Motorcycles and tricycles </t>
    </r>
    <r>
      <rPr>
        <b/>
        <vertAlign val="superscript"/>
        <sz val="13"/>
        <rFont val="Arial"/>
        <family val="2"/>
      </rPr>
      <t>4</t>
    </r>
  </si>
  <si>
    <r>
      <t xml:space="preserve">PiG Eligible Light Goods Vehicles </t>
    </r>
    <r>
      <rPr>
        <b/>
        <vertAlign val="superscript"/>
        <sz val="13"/>
        <rFont val="Arial"/>
        <family val="2"/>
      </rPr>
      <t>2</t>
    </r>
  </si>
  <si>
    <r>
      <t xml:space="preserve">Non PiG Eligible Plug-in Light Goods Vehicles </t>
    </r>
    <r>
      <rPr>
        <b/>
        <vertAlign val="superscript"/>
        <sz val="13"/>
        <rFont val="Arial"/>
        <family val="2"/>
      </rPr>
      <t>2</t>
    </r>
  </si>
  <si>
    <r>
      <t>Other vehicles</t>
    </r>
    <r>
      <rPr>
        <b/>
        <vertAlign val="superscript"/>
        <sz val="13"/>
        <rFont val="Arial"/>
        <family val="2"/>
      </rPr>
      <t xml:space="preserve"> </t>
    </r>
  </si>
  <si>
    <r>
      <t>Thousands/</t>
    </r>
    <r>
      <rPr>
        <b/>
        <i/>
        <sz val="12"/>
        <rFont val="Arial"/>
        <family val="2"/>
      </rPr>
      <t>Percentages</t>
    </r>
  </si>
  <si>
    <r>
      <t xml:space="preserve">Email : </t>
    </r>
    <r>
      <rPr>
        <b/>
        <u/>
        <sz val="10"/>
        <rFont val="Arial"/>
        <family val="2"/>
      </rPr>
      <t>vehicles.stats@dft.gsi.gov.uk</t>
    </r>
  </si>
  <si>
    <r>
      <t xml:space="preserve">Table 13.5   UK Carbon Dioxide equivalent emissions 2023 </t>
    </r>
    <r>
      <rPr>
        <b/>
        <vertAlign val="superscript"/>
        <sz val="11"/>
        <rFont val="Calibri"/>
        <family val="2"/>
        <scheme val="minor"/>
      </rPr>
      <t>1</t>
    </r>
  </si>
  <si>
    <r>
      <t>gCO</t>
    </r>
    <r>
      <rPr>
        <vertAlign val="subscript"/>
        <sz val="11"/>
        <rFont val="Calibri"/>
        <family val="2"/>
        <scheme val="minor"/>
      </rPr>
      <t>2</t>
    </r>
    <r>
      <rPr>
        <sz val="10"/>
        <rFont val="Arial"/>
        <family val="2"/>
      </rPr>
      <t>e per passenger kilometre</t>
    </r>
  </si>
  <si>
    <r>
      <t>Table 13.2    Emissions of greenhouse gases by type of transport allocated to Scotland (MtCO</t>
    </r>
    <r>
      <rPr>
        <b/>
        <vertAlign val="subscript"/>
        <sz val="11"/>
        <rFont val="Arial"/>
        <family val="2"/>
      </rPr>
      <t>2</t>
    </r>
    <r>
      <rPr>
        <b/>
        <sz val="11"/>
        <rFont val="Arial"/>
        <family val="2"/>
      </rPr>
      <t>e)</t>
    </r>
  </si>
  <si>
    <r>
      <rPr>
        <b/>
        <sz val="8"/>
        <rFont val="Arial"/>
        <family val="2"/>
      </rPr>
      <t>Source:</t>
    </r>
    <r>
      <rPr>
        <sz val="8"/>
        <rFont val="Arial"/>
        <family val="2"/>
      </rPr>
      <t xml:space="preserve"> National Atmospheric Emissions Inventory: Greenhouse Gas Inventories for England, Scotland, Wales &amp; Northern Ireland 1990-2020, some headings are own aggregations - </t>
    </r>
    <r>
      <rPr>
        <b/>
        <sz val="8"/>
        <rFont val="Arial"/>
        <family val="2"/>
      </rPr>
      <t>Not National Statistics</t>
    </r>
  </si>
  <si>
    <r>
      <t>Table 13.3   Emissions of greenhouse gases by Transport allocated to Scotland</t>
    </r>
    <r>
      <rPr>
        <b/>
        <vertAlign val="superscript"/>
        <sz val="11"/>
        <rFont val="Arial"/>
        <family val="2"/>
      </rPr>
      <t xml:space="preserve">1,2 </t>
    </r>
    <r>
      <rPr>
        <b/>
        <sz val="11"/>
        <rFont val="Arial"/>
        <family val="2"/>
      </rPr>
      <t>(MtCO</t>
    </r>
    <r>
      <rPr>
        <b/>
        <vertAlign val="subscript"/>
        <sz val="11"/>
        <rFont val="Arial"/>
        <family val="2"/>
      </rPr>
      <t>2</t>
    </r>
    <r>
      <rPr>
        <b/>
        <sz val="11"/>
        <rFont val="Arial"/>
        <family val="2"/>
      </rPr>
      <t>e)</t>
    </r>
  </si>
  <si>
    <r>
      <rPr>
        <b/>
        <sz val="8"/>
        <rFont val="Arial"/>
        <family val="2"/>
      </rPr>
      <t>Source:</t>
    </r>
    <r>
      <rPr>
        <sz val="8"/>
        <rFont val="Arial"/>
        <family val="2"/>
      </rPr>
      <t xml:space="preserve"> Scottish Greenhouse Gas Statistics 2020 - </t>
    </r>
    <r>
      <rPr>
        <b/>
        <sz val="8"/>
        <rFont val="Arial"/>
        <family val="2"/>
      </rPr>
      <t>Not National Statistics</t>
    </r>
  </si>
  <si>
    <r>
      <rPr>
        <b/>
        <sz val="8"/>
        <rFont val="Arial"/>
        <family val="2"/>
      </rPr>
      <t>Source:</t>
    </r>
    <r>
      <rPr>
        <sz val="8"/>
        <rFont val="Arial"/>
        <family val="2"/>
      </rPr>
      <t xml:space="preserve"> National Atmospheric Emissions Inventory: Greenhouse Gas Inventories for England, Scotland, Wales &amp; Northern Ireland 1990-2019, some headings are own aggregations - </t>
    </r>
    <r>
      <rPr>
        <b/>
        <sz val="8"/>
        <rFont val="Arial"/>
        <family val="2"/>
      </rPr>
      <t>Not National Statistics</t>
    </r>
  </si>
  <si>
    <t>Table 13.1c Number of active Air Quality Management Areas by pollutant and local authority, as at 26 October 2023</t>
  </si>
  <si>
    <r>
      <t>Nitrogen dioxide (NO</t>
    </r>
    <r>
      <rPr>
        <b/>
        <vertAlign val="subscript"/>
        <sz val="11"/>
        <rFont val="Calibri"/>
        <family val="2"/>
        <scheme val="minor"/>
      </rPr>
      <t>2</t>
    </r>
    <r>
      <rPr>
        <b/>
        <sz val="11"/>
        <rFont val="Calibri"/>
        <family val="2"/>
        <scheme val="minor"/>
      </rPr>
      <t>) only</t>
    </r>
  </si>
  <si>
    <r>
      <t>Particulate Matter (PM</t>
    </r>
    <r>
      <rPr>
        <b/>
        <vertAlign val="subscript"/>
        <sz val="11"/>
        <rFont val="Calibri"/>
        <family val="2"/>
        <scheme val="minor"/>
      </rPr>
      <t>10</t>
    </r>
    <r>
      <rPr>
        <b/>
        <sz val="11"/>
        <rFont val="Calibri"/>
        <family val="2"/>
        <scheme val="minor"/>
      </rPr>
      <t>) only</t>
    </r>
  </si>
  <si>
    <r>
      <t>Both NO</t>
    </r>
    <r>
      <rPr>
        <b/>
        <vertAlign val="subscript"/>
        <sz val="11"/>
        <rFont val="Calibri"/>
        <family val="2"/>
        <scheme val="minor"/>
      </rPr>
      <t>2</t>
    </r>
    <r>
      <rPr>
        <b/>
        <sz val="11"/>
        <rFont val="Calibri"/>
        <family val="2"/>
        <scheme val="minor"/>
      </rPr>
      <t xml:space="preserve"> and PM</t>
    </r>
    <r>
      <rPr>
        <b/>
        <vertAlign val="subscript"/>
        <sz val="11"/>
        <rFont val="Calibri"/>
        <family val="2"/>
        <scheme val="minor"/>
      </rPr>
      <t>10</t>
    </r>
  </si>
  <si>
    <r>
      <t>4.  Annual mean atmospheric PM</t>
    </r>
    <r>
      <rPr>
        <vertAlign val="subscript"/>
        <sz val="10"/>
        <rFont val="Arial"/>
        <family val="2"/>
      </rPr>
      <t>10</t>
    </r>
    <r>
      <rPr>
        <sz val="10"/>
        <rFont val="Arial"/>
        <family val="2"/>
      </rPr>
      <t xml:space="preserve"> concentration.</t>
    </r>
  </si>
  <si>
    <r>
      <t>5.  Annual mean atmospheric PM</t>
    </r>
    <r>
      <rPr>
        <vertAlign val="subscript"/>
        <sz val="10"/>
        <rFont val="Arial"/>
        <family val="2"/>
      </rPr>
      <t>2.5</t>
    </r>
    <r>
      <rPr>
        <sz val="10"/>
        <rFont val="Arial"/>
        <family val="2"/>
      </rPr>
      <t xml:space="preserve"> concentration.</t>
    </r>
  </si>
  <si>
    <r>
      <t>Table 13.1a  Emissions of air pollutants by type of transport allocated to Scotland</t>
    </r>
    <r>
      <rPr>
        <b/>
        <vertAlign val="superscript"/>
        <sz val="10"/>
        <rFont val="Arial"/>
        <family val="2"/>
      </rPr>
      <t>1</t>
    </r>
  </si>
  <si>
    <r>
      <t>Particulate matter (PM</t>
    </r>
    <r>
      <rPr>
        <b/>
        <vertAlign val="subscript"/>
        <sz val="10"/>
        <rFont val="Arial"/>
        <family val="2"/>
      </rPr>
      <t>10</t>
    </r>
    <r>
      <rPr>
        <b/>
        <sz val="10"/>
        <rFont val="Arial"/>
        <family val="2"/>
      </rPr>
      <t>)</t>
    </r>
  </si>
  <si>
    <r>
      <t>Road transport</t>
    </r>
    <r>
      <rPr>
        <vertAlign val="superscript"/>
        <sz val="11"/>
        <rFont val="Calibri"/>
        <family val="2"/>
        <scheme val="minor"/>
      </rPr>
      <t>2</t>
    </r>
  </si>
  <si>
    <r>
      <t>Aviation</t>
    </r>
    <r>
      <rPr>
        <vertAlign val="superscript"/>
        <sz val="11"/>
        <rFont val="Calibri"/>
        <family val="2"/>
        <scheme val="minor"/>
      </rPr>
      <t>3</t>
    </r>
  </si>
  <si>
    <r>
      <t>Shipping</t>
    </r>
    <r>
      <rPr>
        <vertAlign val="superscript"/>
        <sz val="11"/>
        <rFont val="Calibri"/>
        <family val="2"/>
        <scheme val="minor"/>
      </rPr>
      <t>4,6</t>
    </r>
  </si>
  <si>
    <r>
      <t>Other transport</t>
    </r>
    <r>
      <rPr>
        <vertAlign val="superscript"/>
        <sz val="11"/>
        <rFont val="Calibri"/>
        <family val="2"/>
        <scheme val="minor"/>
      </rPr>
      <t>5</t>
    </r>
  </si>
  <si>
    <r>
      <t>Transport % of all PM</t>
    </r>
    <r>
      <rPr>
        <b/>
        <vertAlign val="subscript"/>
        <sz val="10"/>
        <rFont val="Arial"/>
        <family val="2"/>
      </rPr>
      <t>10</t>
    </r>
    <r>
      <rPr>
        <b/>
        <sz val="10"/>
        <rFont val="Arial"/>
        <family val="2"/>
      </rPr>
      <t xml:space="preserve"> emissions</t>
    </r>
  </si>
  <si>
    <r>
      <t>Particulate matter (PM</t>
    </r>
    <r>
      <rPr>
        <b/>
        <vertAlign val="subscript"/>
        <sz val="10"/>
        <rFont val="Arial"/>
        <family val="2"/>
      </rPr>
      <t>2.5</t>
    </r>
    <r>
      <rPr>
        <b/>
        <sz val="10"/>
        <rFont val="Arial"/>
        <family val="2"/>
      </rPr>
      <t>)</t>
    </r>
  </si>
  <si>
    <r>
      <t>Transport % of all PM</t>
    </r>
    <r>
      <rPr>
        <b/>
        <vertAlign val="subscript"/>
        <sz val="10"/>
        <rFont val="Arial"/>
        <family val="2"/>
      </rPr>
      <t>2.5</t>
    </r>
    <r>
      <rPr>
        <b/>
        <sz val="10"/>
        <rFont val="Arial"/>
        <family val="2"/>
      </rPr>
      <t xml:space="preserve">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</si>
</sst>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
    <numFmt numFmtId="180" formatCode="#,##0.000_ ;\-#,##0.000\ "/>
    <numFmt numFmtId="181" formatCode="_-* #,##0.0_-;\-* #,##0.0_-;_-* &quot;-&quot;??_-;_-@_-"/>
    <numFmt numFmtId="182" formatCode="[&gt;=0.5]#,##0.00;[=0]0.00,;&quot;-&quot;"/>
  </numFmts>
  <fonts count="9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i/>
      <sz val="10"/>
      <name val="Arial"/>
      <family val="2"/>
    </font>
    <font>
      <b/>
      <vertAlign val="subscript"/>
      <sz val="12"/>
      <name val="Arial"/>
      <family val="2"/>
    </font>
    <font>
      <b/>
      <vertAlign val="superscript"/>
      <sz val="12"/>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sz val="12"/>
      <name val="Helv"/>
    </font>
    <font>
      <u/>
      <sz val="7.5"/>
      <color indexed="12"/>
      <name val="Arial"/>
      <family val="2"/>
    </font>
    <font>
      <sz val="11"/>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sz val="16"/>
      <name val="Arial"/>
      <family val="2"/>
    </font>
    <font>
      <b/>
      <sz val="11"/>
      <name val="Calibri"/>
      <family val="2"/>
      <scheme val="minor"/>
    </font>
    <font>
      <b/>
      <vertAlign val="superscript"/>
      <sz val="16"/>
      <name val="Arial"/>
      <family val="2"/>
    </font>
    <font>
      <sz val="10.5"/>
      <name val="Arial"/>
      <family val="2"/>
    </font>
    <font>
      <vertAlign val="superscript"/>
      <sz val="10"/>
      <name val="Arial"/>
      <family val="2"/>
    </font>
    <font>
      <sz val="11"/>
      <name val="Calibri"/>
      <family val="2"/>
    </font>
    <font>
      <u/>
      <sz val="11"/>
      <color theme="10"/>
      <name val="Calibri"/>
      <family val="2"/>
      <scheme val="minor"/>
    </font>
    <font>
      <i/>
      <sz val="8"/>
      <name val="Arial"/>
      <family val="2"/>
    </font>
    <font>
      <i/>
      <sz val="11"/>
      <name val="Arial"/>
      <family val="2"/>
    </font>
    <font>
      <vertAlign val="subscript"/>
      <sz val="11"/>
      <name val="Arial"/>
      <family val="2"/>
    </font>
    <font>
      <b/>
      <sz val="11"/>
      <name val="Arial"/>
      <family val="2"/>
    </font>
    <font>
      <b/>
      <vertAlign val="subscript"/>
      <sz val="11"/>
      <name val="Arial"/>
      <family val="2"/>
    </font>
    <font>
      <b/>
      <sz val="9.5"/>
      <name val="Arial"/>
      <family val="2"/>
    </font>
    <font>
      <sz val="11"/>
      <name val="Calibri"/>
      <family val="2"/>
      <scheme val="minor"/>
    </font>
    <font>
      <sz val="14"/>
      <name val="Arial"/>
      <family val="2"/>
    </font>
    <font>
      <b/>
      <sz val="14"/>
      <name val="Arial"/>
      <family val="2"/>
    </font>
    <font>
      <b/>
      <sz val="18"/>
      <name val="Arial"/>
      <family val="2"/>
    </font>
    <font>
      <b/>
      <vertAlign val="superscript"/>
      <sz val="18"/>
      <name val="Arial"/>
      <family val="2"/>
    </font>
    <font>
      <b/>
      <sz val="15"/>
      <color theme="3"/>
      <name val="Arial"/>
      <family val="2"/>
    </font>
    <font>
      <sz val="10"/>
      <name val="Arial"/>
      <family val="2"/>
    </font>
    <font>
      <u/>
      <sz val="12"/>
      <name val="Arial"/>
      <family val="2"/>
    </font>
    <font>
      <u/>
      <sz val="11"/>
      <name val="Calibri"/>
      <family val="2"/>
      <scheme val="minor"/>
    </font>
    <font>
      <vertAlign val="superscript"/>
      <sz val="11"/>
      <name val="Arial"/>
      <family val="2"/>
    </font>
    <font>
      <u/>
      <sz val="11"/>
      <name val="Arial"/>
      <family val="2"/>
    </font>
    <font>
      <u/>
      <sz val="10"/>
      <name val="Arial"/>
      <family val="2"/>
    </font>
    <font>
      <b/>
      <vertAlign val="superscript"/>
      <sz val="13"/>
      <name val="Arial"/>
      <family val="2"/>
    </font>
    <font>
      <b/>
      <u/>
      <sz val="12"/>
      <name val="Arial"/>
      <family val="2"/>
    </font>
    <font>
      <b/>
      <i/>
      <sz val="12"/>
      <name val="Arial"/>
      <family val="2"/>
    </font>
    <font>
      <b/>
      <u/>
      <sz val="10"/>
      <name val="Arial"/>
      <family val="2"/>
    </font>
    <font>
      <b/>
      <vertAlign val="superscript"/>
      <sz val="11"/>
      <name val="Calibri"/>
      <family val="2"/>
      <scheme val="minor"/>
    </font>
    <font>
      <vertAlign val="subscript"/>
      <sz val="11"/>
      <name val="Calibri"/>
      <family val="2"/>
      <scheme val="minor"/>
    </font>
    <font>
      <u/>
      <sz val="7.5"/>
      <name val="Arial"/>
      <family val="2"/>
    </font>
    <font>
      <i/>
      <u/>
      <sz val="8"/>
      <name val="Arial"/>
      <family val="2"/>
    </font>
    <font>
      <b/>
      <sz val="8"/>
      <name val="Arial"/>
      <family val="2"/>
    </font>
    <font>
      <sz val="8"/>
      <name val="Calibri"/>
      <family val="2"/>
      <scheme val="minor"/>
    </font>
    <font>
      <sz val="9"/>
      <name val="Calibri"/>
      <family val="2"/>
      <scheme val="minor"/>
    </font>
    <font>
      <b/>
      <vertAlign val="superscript"/>
      <sz val="11"/>
      <name val="Arial"/>
      <family val="2"/>
    </font>
    <font>
      <u/>
      <sz val="9"/>
      <name val="Arial"/>
      <family val="2"/>
    </font>
    <font>
      <i/>
      <sz val="9"/>
      <name val="Arial"/>
      <family val="2"/>
    </font>
    <font>
      <b/>
      <i/>
      <sz val="11"/>
      <name val="Calibri"/>
      <family val="2"/>
      <scheme val="minor"/>
    </font>
    <font>
      <b/>
      <vertAlign val="subscript"/>
      <sz val="11"/>
      <name val="Calibri"/>
      <family val="2"/>
      <scheme val="minor"/>
    </font>
    <font>
      <i/>
      <sz val="11"/>
      <name val="Calibri"/>
      <family val="2"/>
      <scheme val="minor"/>
    </font>
    <font>
      <b/>
      <vertAlign val="superscript"/>
      <sz val="10"/>
      <name val="Arial"/>
      <family val="2"/>
    </font>
    <font>
      <i/>
      <sz val="10"/>
      <name val="Calibri"/>
      <family val="2"/>
      <scheme val="minor"/>
    </font>
    <font>
      <b/>
      <i/>
      <sz val="10"/>
      <name val="Arial"/>
      <family val="2"/>
    </font>
    <font>
      <b/>
      <vertAlign val="subscript"/>
      <sz val="10"/>
      <name val="Arial"/>
      <family val="2"/>
    </font>
    <font>
      <vertAlign val="superscript"/>
      <sz val="11"/>
      <name val="Calibri"/>
      <family val="2"/>
      <scheme val="minor"/>
    </font>
  </fonts>
  <fills count="46">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
      <patternFill patternType="solid">
        <fgColor theme="0" tint="-0.14999847407452621"/>
        <bgColor indexed="64"/>
      </patternFill>
    </fill>
  </fills>
  <borders count="36">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8"/>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98">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9" fillId="0" borderId="0"/>
    <xf numFmtId="0" fontId="9" fillId="0" borderId="0"/>
    <xf numFmtId="0" fontId="15" fillId="0" borderId="0"/>
    <xf numFmtId="0" fontId="9" fillId="2" borderId="1" applyNumberFormat="0" applyFont="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168" fontId="25" fillId="0" borderId="0"/>
    <xf numFmtId="0" fontId="26" fillId="0" borderId="0" applyNumberFormat="0" applyFill="0" applyBorder="0" applyAlignment="0" applyProtection="0">
      <alignment vertical="top"/>
      <protection locked="0"/>
    </xf>
    <xf numFmtId="0" fontId="28" fillId="0" borderId="0"/>
    <xf numFmtId="165" fontId="28" fillId="0" borderId="0" applyFont="0" applyFill="0" applyBorder="0" applyAlignment="0" applyProtection="0"/>
    <xf numFmtId="0" fontId="29" fillId="0" borderId="0" applyNumberFormat="0" applyFill="0" applyBorder="0" applyAlignment="0" applyProtection="0">
      <alignment vertical="top"/>
      <protection locked="0"/>
    </xf>
    <xf numFmtId="0" fontId="10" fillId="0" borderId="0"/>
    <xf numFmtId="0" fontId="30" fillId="0" borderId="0"/>
    <xf numFmtId="168" fontId="25" fillId="0" borderId="0"/>
    <xf numFmtId="0" fontId="28" fillId="0" borderId="0"/>
    <xf numFmtId="9" fontId="28" fillId="0" borderId="0" applyFont="0" applyFill="0" applyBorder="0" applyAlignment="0" applyProtection="0"/>
    <xf numFmtId="9" fontId="10" fillId="0" borderId="0" applyFont="0" applyFill="0" applyBorder="0" applyAlignment="0" applyProtection="0"/>
    <xf numFmtId="0" fontId="32"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32" fillId="11" borderId="0" applyNumberFormat="0" applyBorder="0" applyAlignment="0" applyProtection="0"/>
    <xf numFmtId="0" fontId="32" fillId="34" borderId="0" applyNumberFormat="0" applyBorder="0" applyAlignment="0" applyProtection="0"/>
    <xf numFmtId="0" fontId="32" fillId="15" borderId="0" applyNumberFormat="0" applyBorder="0" applyAlignment="0" applyProtection="0"/>
    <xf numFmtId="0" fontId="32" fillId="35" borderId="0" applyNumberFormat="0" applyBorder="0" applyAlignment="0" applyProtection="0"/>
    <xf numFmtId="0" fontId="32" fillId="19" borderId="0" applyNumberFormat="0" applyBorder="0" applyAlignment="0" applyProtection="0"/>
    <xf numFmtId="0" fontId="32" fillId="36" borderId="0" applyNumberFormat="0" applyBorder="0" applyAlignment="0" applyProtection="0"/>
    <xf numFmtId="0" fontId="32" fillId="23" borderId="0" applyNumberFormat="0" applyBorder="0" applyAlignment="0" applyProtection="0"/>
    <xf numFmtId="0" fontId="32" fillId="37"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38"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38" borderId="0" applyNumberFormat="0" applyBorder="0" applyAlignment="0" applyProtection="0"/>
    <xf numFmtId="0" fontId="33" fillId="25" borderId="0" applyNumberFormat="0" applyBorder="0" applyAlignment="0" applyProtection="0"/>
    <xf numFmtId="0" fontId="33" fillId="39"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4" fillId="5" borderId="0" applyNumberFormat="0" applyBorder="0" applyAlignment="0" applyProtection="0"/>
    <xf numFmtId="0" fontId="35" fillId="8" borderId="14" applyNumberFormat="0" applyAlignment="0" applyProtection="0"/>
    <xf numFmtId="0" fontId="36" fillId="9" borderId="17" applyNumberFormat="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42" fillId="7" borderId="14" applyNumberFormat="0" applyAlignment="0" applyProtection="0"/>
    <xf numFmtId="0" fontId="43" fillId="0" borderId="16" applyNumberFormat="0" applyFill="0" applyAlignment="0" applyProtection="0"/>
    <xf numFmtId="0" fontId="44" fillId="6" borderId="0" applyNumberFormat="0" applyBorder="0" applyAlignment="0" applyProtection="0"/>
    <xf numFmtId="0" fontId="32" fillId="0" borderId="0"/>
    <xf numFmtId="0" fontId="45" fillId="0" borderId="0"/>
    <xf numFmtId="0" fontId="10" fillId="0" borderId="0"/>
    <xf numFmtId="0" fontId="45" fillId="2" borderId="1" applyNumberFormat="0" applyFont="0" applyAlignment="0" applyProtection="0"/>
    <xf numFmtId="0" fontId="32" fillId="2" borderId="1" applyNumberFormat="0" applyFont="0" applyAlignment="0" applyProtection="0"/>
    <xf numFmtId="0" fontId="46" fillId="8" borderId="15" applyNumberFormat="0" applyAlignment="0" applyProtection="0"/>
    <xf numFmtId="0" fontId="47" fillId="0" borderId="18" applyNumberFormat="0" applyFill="0" applyAlignment="0" applyProtection="0"/>
    <xf numFmtId="0" fontId="48" fillId="0" borderId="0" applyNumberFormat="0" applyFill="0" applyBorder="0" applyAlignment="0" applyProtection="0"/>
    <xf numFmtId="0" fontId="6" fillId="0" borderId="0"/>
    <xf numFmtId="165" fontId="6" fillId="0" borderId="0" applyFont="0" applyFill="0" applyBorder="0" applyAlignment="0" applyProtection="0"/>
    <xf numFmtId="0" fontId="55" fillId="0" borderId="0" applyNumberFormat="0" applyFill="0" applyBorder="0" applyAlignment="0" applyProtection="0"/>
    <xf numFmtId="9" fontId="6" fillId="0" borderId="0" applyFont="0" applyFill="0" applyBorder="0" applyAlignment="0" applyProtection="0"/>
    <xf numFmtId="0" fontId="5" fillId="0" borderId="0"/>
    <xf numFmtId="165" fontId="10" fillId="0" borderId="0" applyFont="0" applyFill="0" applyBorder="0" applyAlignment="0" applyProtection="0"/>
    <xf numFmtId="0" fontId="26" fillId="0" borderId="0" applyNumberFormat="0" applyFill="0" applyBorder="0" applyAlignment="0" applyProtection="0">
      <alignment vertical="top"/>
      <protection locked="0"/>
    </xf>
    <xf numFmtId="0" fontId="67" fillId="0" borderId="11" applyNumberFormat="0" applyFill="0" applyAlignment="0" applyProtection="0"/>
    <xf numFmtId="0" fontId="10" fillId="0" borderId="0"/>
    <xf numFmtId="0" fontId="68" fillId="0" borderId="0"/>
    <xf numFmtId="0" fontId="4" fillId="0" borderId="0"/>
    <xf numFmtId="43" fontId="10"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1" fillId="0" borderId="0"/>
  </cellStyleXfs>
  <cellXfs count="404">
    <xf numFmtId="0" fontId="0" fillId="0" borderId="0" xfId="0"/>
    <xf numFmtId="0" fontId="12" fillId="0" borderId="0" xfId="0" applyFont="1"/>
    <xf numFmtId="0" fontId="11" fillId="0" borderId="2" xfId="0" applyFont="1" applyBorder="1" applyAlignment="1">
      <alignment horizontal="right"/>
    </xf>
    <xf numFmtId="0" fontId="11" fillId="0" borderId="2" xfId="0" applyFont="1" applyBorder="1"/>
    <xf numFmtId="0" fontId="11" fillId="0" borderId="2" xfId="0" applyFont="1" applyBorder="1" applyAlignment="1">
      <alignment horizontal="left" vertical="center"/>
    </xf>
    <xf numFmtId="0" fontId="11" fillId="0" borderId="0" xfId="0" applyFont="1" applyAlignment="1">
      <alignment horizontal="right"/>
    </xf>
    <xf numFmtId="0" fontId="11" fillId="0" borderId="0" xfId="0" applyFont="1"/>
    <xf numFmtId="0" fontId="11" fillId="0" borderId="0" xfId="0" applyFont="1" applyAlignment="1">
      <alignment horizontal="left" vertical="center"/>
    </xf>
    <xf numFmtId="0" fontId="17" fillId="0" borderId="0" xfId="0" applyFont="1" applyAlignment="1">
      <alignment horizontal="right"/>
    </xf>
    <xf numFmtId="0" fontId="12"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vertical="center"/>
    </xf>
    <xf numFmtId="166" fontId="11" fillId="0" borderId="0" xfId="0" applyNumberFormat="1" applyFont="1" applyAlignment="1">
      <alignment horizontal="right" vertical="center"/>
    </xf>
    <xf numFmtId="0" fontId="12" fillId="0" borderId="0" xfId="5" applyFont="1" applyAlignment="1">
      <alignment horizontal="left" vertical="center" wrapText="1"/>
    </xf>
    <xf numFmtId="0" fontId="12" fillId="0" borderId="0" xfId="0" applyFont="1" applyAlignment="1">
      <alignment horizontal="right"/>
    </xf>
    <xf numFmtId="0" fontId="12" fillId="0" borderId="0" xfId="0" applyFont="1" applyAlignment="1">
      <alignment horizontal="center"/>
    </xf>
    <xf numFmtId="0" fontId="12" fillId="0" borderId="3" xfId="0" applyFont="1" applyBorder="1" applyAlignment="1">
      <alignment horizontal="right"/>
    </xf>
    <xf numFmtId="0" fontId="12" fillId="0" borderId="3" xfId="0" applyFont="1" applyBorder="1" applyAlignment="1">
      <alignment horizontal="center"/>
    </xf>
    <xf numFmtId="0" fontId="12" fillId="0" borderId="4" xfId="0" applyFont="1" applyBorder="1" applyAlignment="1">
      <alignment horizontal="right"/>
    </xf>
    <xf numFmtId="0" fontId="12" fillId="0" borderId="4" xfId="0" applyFont="1" applyBorder="1" applyAlignment="1">
      <alignment horizontal="center"/>
    </xf>
    <xf numFmtId="0" fontId="20" fillId="0" borderId="0" xfId="0" applyFont="1" applyAlignment="1">
      <alignment horizontal="left" indent="7"/>
    </xf>
    <xf numFmtId="0" fontId="11" fillId="3" borderId="0" xfId="0" applyFont="1" applyFill="1"/>
    <xf numFmtId="168" fontId="12" fillId="0" borderId="2" xfId="10" applyFont="1" applyBorder="1"/>
    <xf numFmtId="168" fontId="12" fillId="0" borderId="2" xfId="10" applyFont="1" applyBorder="1" applyAlignment="1">
      <alignment horizontal="right"/>
    </xf>
    <xf numFmtId="168" fontId="11" fillId="0" borderId="0" xfId="10" applyFont="1" applyAlignment="1">
      <alignment horizontal="left"/>
    </xf>
    <xf numFmtId="0" fontId="31" fillId="3" borderId="0" xfId="12" applyFont="1" applyFill="1"/>
    <xf numFmtId="170" fontId="31" fillId="3" borderId="0" xfId="12" applyNumberFormat="1" applyFont="1" applyFill="1"/>
    <xf numFmtId="4" fontId="31" fillId="3" borderId="0" xfId="12" applyNumberFormat="1" applyFont="1" applyFill="1"/>
    <xf numFmtId="0" fontId="31" fillId="3" borderId="0" xfId="12" applyFont="1" applyFill="1" applyAlignment="1">
      <alignment horizontal="right"/>
    </xf>
    <xf numFmtId="170" fontId="31" fillId="3" borderId="0" xfId="12" applyNumberFormat="1" applyFont="1" applyFill="1" applyAlignment="1">
      <alignment horizontal="right"/>
    </xf>
    <xf numFmtId="0" fontId="12" fillId="3" borderId="3" xfId="12" applyFont="1" applyFill="1" applyBorder="1" applyAlignment="1">
      <alignment horizontal="right"/>
    </xf>
    <xf numFmtId="0" fontId="12" fillId="3" borderId="3" xfId="12" applyFont="1" applyFill="1" applyBorder="1"/>
    <xf numFmtId="167" fontId="0" fillId="0" borderId="0" xfId="8" applyNumberFormat="1" applyFont="1"/>
    <xf numFmtId="171" fontId="11" fillId="0" borderId="0" xfId="17" applyNumberFormat="1" applyFont="1" applyAlignment="1">
      <alignment horizontal="right"/>
    </xf>
    <xf numFmtId="0" fontId="31" fillId="0" borderId="0" xfId="0" applyFont="1"/>
    <xf numFmtId="0" fontId="31" fillId="3" borderId="3" xfId="12" applyFont="1" applyFill="1" applyBorder="1" applyAlignment="1">
      <alignment horizontal="right"/>
    </xf>
    <xf numFmtId="0" fontId="31" fillId="3" borderId="3" xfId="12" applyFont="1" applyFill="1" applyBorder="1"/>
    <xf numFmtId="0" fontId="31" fillId="3" borderId="0" xfId="12" applyFont="1" applyFill="1" applyAlignment="1">
      <alignment horizontal="right" wrapText="1"/>
    </xf>
    <xf numFmtId="0" fontId="22" fillId="0" borderId="0" xfId="0" applyFont="1" applyAlignment="1">
      <alignment horizontal="center"/>
    </xf>
    <xf numFmtId="0" fontId="27" fillId="0" borderId="0" xfId="0" applyFont="1"/>
    <xf numFmtId="0" fontId="27" fillId="0" borderId="8" xfId="0" applyFont="1" applyBorder="1"/>
    <xf numFmtId="0" fontId="27" fillId="0" borderId="3" xfId="0" applyFont="1" applyBorder="1"/>
    <xf numFmtId="165" fontId="27" fillId="0" borderId="0" xfId="7" applyFont="1" applyFill="1" applyBorder="1" applyAlignment="1">
      <alignment horizontal="right"/>
    </xf>
    <xf numFmtId="0" fontId="12" fillId="0" borderId="10" xfId="0" applyFont="1" applyBorder="1"/>
    <xf numFmtId="0" fontId="12" fillId="0" borderId="5" xfId="0" applyFont="1" applyBorder="1"/>
    <xf numFmtId="0" fontId="0" fillId="0" borderId="0" xfId="5" applyFont="1" applyAlignment="1">
      <alignment horizontal="left" vertical="top"/>
    </xf>
    <xf numFmtId="0" fontId="24" fillId="0" borderId="0" xfId="0" applyFont="1"/>
    <xf numFmtId="3" fontId="11" fillId="0" borderId="0" xfId="10" applyNumberFormat="1" applyFont="1" applyAlignment="1">
      <alignment horizontal="right" vertical="center"/>
    </xf>
    <xf numFmtId="3" fontId="11" fillId="0" borderId="0" xfId="7" applyNumberFormat="1" applyFont="1" applyFill="1" applyBorder="1" applyAlignment="1">
      <alignment vertical="center"/>
    </xf>
    <xf numFmtId="166" fontId="11" fillId="0" borderId="0" xfId="0" applyNumberFormat="1" applyFont="1"/>
    <xf numFmtId="0" fontId="17" fillId="0" borderId="0" xfId="0" applyFont="1"/>
    <xf numFmtId="0" fontId="49" fillId="0" borderId="0" xfId="0" applyFont="1"/>
    <xf numFmtId="166" fontId="22" fillId="0" borderId="0" xfId="0" applyNumberFormat="1" applyFont="1"/>
    <xf numFmtId="2" fontId="22" fillId="0" borderId="0" xfId="0" applyNumberFormat="1" applyFont="1"/>
    <xf numFmtId="0" fontId="12" fillId="0" borderId="5" xfId="0" applyFont="1" applyBorder="1" applyAlignment="1">
      <alignment wrapText="1"/>
    </xf>
    <xf numFmtId="174" fontId="11" fillId="0" borderId="0" xfId="17" applyNumberFormat="1" applyFont="1" applyAlignment="1">
      <alignment horizontal="right"/>
    </xf>
    <xf numFmtId="1" fontId="11" fillId="0" borderId="0" xfId="0" applyNumberFormat="1" applyFont="1"/>
    <xf numFmtId="0" fontId="49" fillId="3" borderId="0" xfId="9" applyFont="1" applyFill="1" applyAlignment="1">
      <alignment vertical="top"/>
    </xf>
    <xf numFmtId="0" fontId="52" fillId="0" borderId="0" xfId="0" applyFont="1"/>
    <xf numFmtId="1" fontId="11" fillId="0" borderId="0" xfId="0" applyNumberFormat="1" applyFont="1" applyAlignment="1">
      <alignment horizontal="right"/>
    </xf>
    <xf numFmtId="1" fontId="11" fillId="0" borderId="2" xfId="0" applyNumberFormat="1" applyFont="1" applyBorder="1"/>
    <xf numFmtId="175" fontId="12" fillId="41" borderId="0" xfId="15" applyNumberFormat="1" applyFont="1" applyFill="1" applyAlignment="1">
      <alignment horizontal="right"/>
    </xf>
    <xf numFmtId="0" fontId="54" fillId="0" borderId="0" xfId="0" applyFont="1"/>
    <xf numFmtId="168" fontId="12" fillId="41" borderId="7" xfId="10" applyFont="1" applyFill="1" applyBorder="1"/>
    <xf numFmtId="168" fontId="12" fillId="41" borderId="2" xfId="10" applyFont="1" applyFill="1" applyBorder="1" applyAlignment="1">
      <alignment horizontal="left"/>
    </xf>
    <xf numFmtId="168" fontId="11" fillId="41" borderId="0" xfId="10" applyFont="1" applyFill="1" applyAlignment="1">
      <alignment horizontal="left" vertical="center"/>
    </xf>
    <xf numFmtId="3" fontId="11" fillId="41" borderId="0" xfId="15" applyNumberFormat="1" applyFont="1" applyFill="1"/>
    <xf numFmtId="168" fontId="23" fillId="41" borderId="0" xfId="10" applyFont="1" applyFill="1"/>
    <xf numFmtId="167" fontId="23" fillId="41" borderId="0" xfId="8" applyNumberFormat="1" applyFont="1" applyFill="1"/>
    <xf numFmtId="0" fontId="11" fillId="41" borderId="0" xfId="0" applyFont="1" applyFill="1" applyAlignment="1">
      <alignment horizontal="left"/>
    </xf>
    <xf numFmtId="175" fontId="12" fillId="0" borderId="0" xfId="15" applyNumberFormat="1" applyFont="1" applyAlignment="1">
      <alignment horizontal="right"/>
    </xf>
    <xf numFmtId="166" fontId="11" fillId="0" borderId="25" xfId="78" applyNumberFormat="1" applyFont="1" applyBorder="1" applyAlignment="1">
      <alignment horizontal="left" indent="1"/>
    </xf>
    <xf numFmtId="166" fontId="11" fillId="0" borderId="25" xfId="78" applyNumberFormat="1" applyFont="1" applyBorder="1"/>
    <xf numFmtId="166" fontId="12" fillId="0" borderId="23" xfId="5" applyNumberFormat="1" applyFont="1" applyBorder="1"/>
    <xf numFmtId="166" fontId="11" fillId="0" borderId="23" xfId="5" applyNumberFormat="1" applyFont="1" applyBorder="1"/>
    <xf numFmtId="166" fontId="12" fillId="0" borderId="26" xfId="5" applyNumberFormat="1" applyFont="1" applyBorder="1"/>
    <xf numFmtId="166" fontId="12" fillId="0" borderId="23" xfId="5" applyNumberFormat="1" applyFont="1" applyBorder="1" applyAlignment="1">
      <alignment horizontal="left" vertical="top" wrapText="1"/>
    </xf>
    <xf numFmtId="166" fontId="12" fillId="0" borderId="23" xfId="5" applyNumberFormat="1" applyFont="1" applyBorder="1" applyAlignment="1">
      <alignment horizontal="left" vertical="top"/>
    </xf>
    <xf numFmtId="0" fontId="56" fillId="0" borderId="0" xfId="5" applyFont="1"/>
    <xf numFmtId="166" fontId="27" fillId="0" borderId="27" xfId="78" applyNumberFormat="1" applyFont="1" applyBorder="1" applyAlignment="1">
      <alignment horizontal="left" vertical="center"/>
    </xf>
    <xf numFmtId="166" fontId="27" fillId="0" borderId="28" xfId="78" applyNumberFormat="1" applyFont="1" applyBorder="1" applyAlignment="1">
      <alignment horizontal="left" vertical="center"/>
    </xf>
    <xf numFmtId="166" fontId="27" fillId="0" borderId="32" xfId="78" applyNumberFormat="1" applyFont="1" applyBorder="1" applyAlignment="1">
      <alignment horizontal="left" vertical="center"/>
    </xf>
    <xf numFmtId="1" fontId="27" fillId="0" borderId="26" xfId="78" applyNumberFormat="1" applyFont="1" applyBorder="1" applyAlignment="1">
      <alignment horizontal="left" vertical="center"/>
    </xf>
    <xf numFmtId="1" fontId="27" fillId="0" borderId="25" xfId="78" applyNumberFormat="1" applyFont="1" applyBorder="1" applyAlignment="1">
      <alignment horizontal="left" vertical="center"/>
    </xf>
    <xf numFmtId="1" fontId="27" fillId="0" borderId="33" xfId="78" applyNumberFormat="1" applyFont="1" applyBorder="1" applyAlignment="1">
      <alignment horizontal="left" vertical="center"/>
    </xf>
    <xf numFmtId="0" fontId="11" fillId="0" borderId="0" xfId="78" applyFont="1" applyAlignment="1">
      <alignment horizontal="right" vertical="center"/>
    </xf>
    <xf numFmtId="166" fontId="11" fillId="0" borderId="0" xfId="78" applyNumberFormat="1" applyFont="1" applyAlignment="1">
      <alignment horizontal="right" vertical="center"/>
    </xf>
    <xf numFmtId="0" fontId="11" fillId="0" borderId="0" xfId="78" applyFont="1"/>
    <xf numFmtId="0" fontId="59" fillId="0" borderId="0" xfId="78" applyFont="1" applyAlignment="1">
      <alignment vertical="center"/>
    </xf>
    <xf numFmtId="0" fontId="11" fillId="0" borderId="28" xfId="78" applyFont="1" applyBorder="1" applyAlignment="1">
      <alignment horizontal="left" indent="1"/>
    </xf>
    <xf numFmtId="0" fontId="12" fillId="0" borderId="24" xfId="5" applyFont="1" applyBorder="1"/>
    <xf numFmtId="0" fontId="11" fillId="0" borderId="27" xfId="78" applyFont="1" applyBorder="1" applyAlignment="1">
      <alignment horizontal="left"/>
    </xf>
    <xf numFmtId="0" fontId="11" fillId="0" borderId="28" xfId="78" applyFont="1" applyBorder="1" applyAlignment="1">
      <alignment horizontal="left"/>
    </xf>
    <xf numFmtId="0" fontId="11" fillId="0" borderId="32" xfId="78" applyFont="1" applyBorder="1" applyAlignment="1">
      <alignment horizontal="left"/>
    </xf>
    <xf numFmtId="0" fontId="11" fillId="0" borderId="24" xfId="5" applyFont="1" applyBorder="1"/>
    <xf numFmtId="0" fontId="12" fillId="0" borderId="27" xfId="5" applyFont="1" applyBorder="1"/>
    <xf numFmtId="0" fontId="12" fillId="0" borderId="24" xfId="5" applyFont="1" applyBorder="1" applyAlignment="1">
      <alignment horizontal="left" vertical="top" wrapText="1"/>
    </xf>
    <xf numFmtId="0" fontId="11" fillId="0" borderId="27" xfId="5" applyFont="1" applyBorder="1"/>
    <xf numFmtId="0" fontId="11" fillId="0" borderId="28" xfId="5" applyFont="1" applyBorder="1"/>
    <xf numFmtId="0" fontId="11" fillId="0" borderId="32" xfId="5" applyFont="1" applyBorder="1"/>
    <xf numFmtId="1" fontId="61" fillId="0" borderId="24" xfId="78" applyNumberFormat="1" applyFont="1" applyBorder="1" applyAlignment="1">
      <alignment horizontal="left" vertical="center" wrapText="1"/>
    </xf>
    <xf numFmtId="1" fontId="61" fillId="0" borderId="32" xfId="78" applyNumberFormat="1" applyFont="1" applyBorder="1" applyAlignment="1">
      <alignment horizontal="left" vertical="center"/>
    </xf>
    <xf numFmtId="2" fontId="11" fillId="0" borderId="25" xfId="78" applyNumberFormat="1" applyFont="1" applyBorder="1" applyAlignment="1">
      <alignment horizontal="right"/>
    </xf>
    <xf numFmtId="0" fontId="63" fillId="0" borderId="0" xfId="0" applyFont="1"/>
    <xf numFmtId="169" fontId="63" fillId="0" borderId="0" xfId="7" applyNumberFormat="1" applyFont="1"/>
    <xf numFmtId="0" fontId="63" fillId="0" borderId="3" xfId="0" applyFont="1" applyBorder="1"/>
    <xf numFmtId="168" fontId="63" fillId="0" borderId="0" xfId="10" applyFont="1" applyAlignment="1">
      <alignment horizontal="left"/>
    </xf>
    <xf numFmtId="169" fontId="63" fillId="0" borderId="0" xfId="7" applyNumberFormat="1" applyFont="1" applyBorder="1" applyAlignment="1" applyProtection="1">
      <alignment horizontal="right"/>
    </xf>
    <xf numFmtId="168" fontId="63" fillId="0" borderId="0" xfId="10" applyFont="1" applyAlignment="1">
      <alignment horizontal="left" vertical="center"/>
    </xf>
    <xf numFmtId="168" fontId="20" fillId="41" borderId="7" xfId="10" applyFont="1" applyFill="1" applyBorder="1"/>
    <xf numFmtId="168" fontId="20" fillId="41" borderId="2" xfId="10" applyFont="1" applyFill="1" applyBorder="1" applyAlignment="1">
      <alignment horizontal="left"/>
    </xf>
    <xf numFmtId="0" fontId="65" fillId="3" borderId="0" xfId="9" applyFont="1" applyFill="1" applyAlignment="1">
      <alignment vertical="top"/>
    </xf>
    <xf numFmtId="168" fontId="64" fillId="0" borderId="2" xfId="10" applyFont="1" applyBorder="1" applyAlignment="1">
      <alignment horizontal="right"/>
    </xf>
    <xf numFmtId="169" fontId="63" fillId="0" borderId="0" xfId="7" applyNumberFormat="1" applyFont="1" applyFill="1" applyBorder="1" applyAlignment="1" applyProtection="1">
      <alignment horizontal="right"/>
    </xf>
    <xf numFmtId="0" fontId="62" fillId="0" borderId="0" xfId="78" applyFont="1"/>
    <xf numFmtId="164" fontId="63" fillId="0" borderId="0" xfId="7" applyNumberFormat="1" applyFont="1"/>
    <xf numFmtId="164" fontId="63" fillId="0" borderId="0" xfId="0" applyNumberFormat="1" applyFont="1"/>
    <xf numFmtId="164" fontId="63" fillId="0" borderId="0" xfId="7" applyNumberFormat="1" applyFont="1" applyFill="1"/>
    <xf numFmtId="164" fontId="63" fillId="0" borderId="0" xfId="7" applyNumberFormat="1" applyFont="1" applyBorder="1"/>
    <xf numFmtId="164" fontId="63" fillId="0" borderId="0" xfId="7" applyNumberFormat="1" applyFont="1" applyFill="1" applyBorder="1"/>
    <xf numFmtId="174" fontId="11" fillId="0" borderId="0" xfId="15" applyNumberFormat="1" applyFont="1" applyAlignment="1">
      <alignment horizontal="right"/>
    </xf>
    <xf numFmtId="41" fontId="63" fillId="0" borderId="0" xfId="89" applyNumberFormat="1" applyFont="1" applyFill="1"/>
    <xf numFmtId="41" fontId="63" fillId="0" borderId="0" xfId="89" applyNumberFormat="1" applyFont="1" applyFill="1" applyBorder="1"/>
    <xf numFmtId="0" fontId="22" fillId="0" borderId="0" xfId="0" applyFont="1"/>
    <xf numFmtId="0" fontId="22" fillId="0" borderId="5" xfId="0" applyFont="1" applyBorder="1"/>
    <xf numFmtId="0" fontId="22" fillId="0" borderId="5" xfId="0" applyFont="1" applyBorder="1" applyAlignment="1">
      <alignment horizontal="right"/>
    </xf>
    <xf numFmtId="178" fontId="0" fillId="0" borderId="0" xfId="7" applyNumberFormat="1" applyFont="1"/>
    <xf numFmtId="164" fontId="63" fillId="0" borderId="3" xfId="7" applyNumberFormat="1" applyFont="1" applyFill="1" applyBorder="1"/>
    <xf numFmtId="2" fontId="50" fillId="0" borderId="23" xfId="78" applyNumberFormat="1" applyFont="1" applyBorder="1" applyAlignment="1">
      <alignment horizontal="center"/>
    </xf>
    <xf numFmtId="2" fontId="50" fillId="0" borderId="23" xfId="0" applyNumberFormat="1" applyFont="1" applyBorder="1" applyAlignment="1">
      <alignment horizontal="center"/>
    </xf>
    <xf numFmtId="0" fontId="12" fillId="0" borderId="5" xfId="15" applyFont="1" applyBorder="1" applyAlignment="1">
      <alignment wrapText="1"/>
    </xf>
    <xf numFmtId="0" fontId="12" fillId="0" borderId="0" xfId="0" applyFont="1" applyAlignment="1">
      <alignment wrapText="1"/>
    </xf>
    <xf numFmtId="176" fontId="11" fillId="0" borderId="0" xfId="15" applyNumberFormat="1" applyFont="1" applyAlignment="1">
      <alignment horizontal="right"/>
    </xf>
    <xf numFmtId="0" fontId="11" fillId="0" borderId="0" xfId="15" applyFont="1"/>
    <xf numFmtId="0" fontId="12" fillId="0" borderId="0" xfId="15" applyFont="1"/>
    <xf numFmtId="174" fontId="12" fillId="0" borderId="0" xfId="15" applyNumberFormat="1" applyFont="1" applyAlignment="1">
      <alignment horizontal="right"/>
    </xf>
    <xf numFmtId="174" fontId="11" fillId="0" borderId="0" xfId="0" applyNumberFormat="1" applyFont="1"/>
    <xf numFmtId="174" fontId="12" fillId="0" borderId="0" xfId="0" applyNumberFormat="1" applyFont="1"/>
    <xf numFmtId="0" fontId="22" fillId="0" borderId="0" xfId="0" applyFont="1" applyAlignment="1">
      <alignment wrapText="1"/>
    </xf>
    <xf numFmtId="0" fontId="11" fillId="0" borderId="27" xfId="97" applyFont="1" applyBorder="1"/>
    <xf numFmtId="0" fontId="11" fillId="0" borderId="28" xfId="97" applyFont="1" applyBorder="1"/>
    <xf numFmtId="0" fontId="11" fillId="0" borderId="32" xfId="97" applyFont="1" applyBorder="1"/>
    <xf numFmtId="0" fontId="11" fillId="0" borderId="24" xfId="97" applyFont="1" applyBorder="1"/>
    <xf numFmtId="1" fontId="11" fillId="0" borderId="2" xfId="0" applyNumberFormat="1" applyFont="1" applyBorder="1" applyAlignment="1">
      <alignment horizontal="right"/>
    </xf>
    <xf numFmtId="178" fontId="0" fillId="0" borderId="0" xfId="7" applyNumberFormat="1" applyFont="1" applyFill="1"/>
    <xf numFmtId="178" fontId="22" fillId="0" borderId="0" xfId="7" applyNumberFormat="1" applyFont="1" applyFill="1"/>
    <xf numFmtId="0" fontId="57" fillId="44" borderId="24" xfId="78" applyFont="1" applyFill="1" applyBorder="1" applyAlignment="1">
      <alignment horizontal="center" vertical="center"/>
    </xf>
    <xf numFmtId="0" fontId="57" fillId="44" borderId="6" xfId="78" applyFont="1" applyFill="1" applyBorder="1" applyAlignment="1">
      <alignment horizontal="center" vertical="center"/>
    </xf>
    <xf numFmtId="1" fontId="57" fillId="44" borderId="24" xfId="78" applyNumberFormat="1" applyFont="1" applyFill="1" applyBorder="1" applyAlignment="1">
      <alignment horizontal="center" vertical="center" wrapText="1"/>
    </xf>
    <xf numFmtId="1" fontId="57" fillId="44" borderId="6" xfId="78" applyNumberFormat="1" applyFont="1" applyFill="1" applyBorder="1" applyAlignment="1">
      <alignment horizontal="center" vertical="center" wrapText="1"/>
    </xf>
    <xf numFmtId="49" fontId="27" fillId="41" borderId="0" xfId="10" applyNumberFormat="1" applyFont="1" applyFill="1" applyAlignment="1">
      <alignment horizontal="left" vertical="top" wrapText="1"/>
    </xf>
    <xf numFmtId="49" fontId="27" fillId="0" borderId="0" xfId="10" applyNumberFormat="1" applyFont="1" applyAlignment="1">
      <alignment horizontal="left" vertical="top" wrapText="1"/>
    </xf>
    <xf numFmtId="0" fontId="12" fillId="0" borderId="10" xfId="0" applyFont="1" applyBorder="1" applyAlignment="1">
      <alignment horizontal="center"/>
    </xf>
    <xf numFmtId="0" fontId="12" fillId="0" borderId="5" xfId="0" applyFont="1" applyBorder="1" applyAlignment="1">
      <alignment horizontal="center"/>
    </xf>
    <xf numFmtId="0" fontId="22" fillId="0" borderId="3" xfId="0" applyFont="1" applyBorder="1" applyAlignment="1">
      <alignment horizontal="center"/>
    </xf>
    <xf numFmtId="0" fontId="0" fillId="0" borderId="0" xfId="0" applyFont="1"/>
    <xf numFmtId="0" fontId="69" fillId="0" borderId="0" xfId="11" applyFont="1" applyBorder="1" applyAlignment="1" applyProtection="1"/>
    <xf numFmtId="0" fontId="0" fillId="0" borderId="3" xfId="0" applyFont="1" applyBorder="1" applyAlignment="1">
      <alignment horizontal="center"/>
    </xf>
    <xf numFmtId="0" fontId="70" fillId="0" borderId="0" xfId="80" applyFont="1"/>
    <xf numFmtId="0" fontId="0" fillId="0" borderId="0" xfId="0" applyFont="1" applyAlignment="1">
      <alignment horizontal="left" vertical="center"/>
    </xf>
    <xf numFmtId="0" fontId="0" fillId="0" borderId="3" xfId="0" applyFont="1" applyBorder="1"/>
    <xf numFmtId="174" fontId="0" fillId="0" borderId="0" xfId="0" applyNumberFormat="1" applyFont="1"/>
    <xf numFmtId="0" fontId="0" fillId="42" borderId="0" xfId="0" applyFont="1" applyFill="1" applyAlignment="1">
      <alignment horizontal="left" vertical="center"/>
    </xf>
    <xf numFmtId="178" fontId="0" fillId="0" borderId="0" xfId="0" applyNumberFormat="1" applyFont="1"/>
    <xf numFmtId="0" fontId="0" fillId="0" borderId="0" xfId="0" applyFont="1" applyAlignment="1">
      <alignment horizontal="left"/>
    </xf>
    <xf numFmtId="0" fontId="12" fillId="3" borderId="0" xfId="9" applyFont="1" applyFill="1" applyAlignment="1">
      <alignment vertical="top"/>
    </xf>
    <xf numFmtId="168" fontId="65" fillId="0" borderId="2" xfId="10" applyFont="1" applyBorder="1"/>
    <xf numFmtId="168" fontId="12" fillId="41" borderId="9" xfId="10" applyFont="1" applyFill="1" applyBorder="1" applyAlignment="1">
      <alignment horizontal="left" vertical="center" wrapText="1"/>
    </xf>
    <xf numFmtId="168" fontId="12" fillId="41" borderId="7" xfId="10" applyFont="1" applyFill="1" applyBorder="1" applyAlignment="1">
      <alignment horizontal="left" wrapText="1"/>
    </xf>
    <xf numFmtId="168" fontId="12" fillId="41" borderId="2" xfId="10" applyFont="1" applyFill="1" applyBorder="1" applyAlignment="1">
      <alignment horizontal="left" wrapText="1"/>
    </xf>
    <xf numFmtId="168" fontId="12" fillId="41" borderId="2" xfId="10" applyFont="1" applyFill="1" applyBorder="1" applyAlignment="1">
      <alignment horizontal="left" wrapText="1"/>
    </xf>
    <xf numFmtId="41" fontId="0" fillId="0" borderId="0" xfId="0" applyNumberFormat="1" applyFont="1"/>
    <xf numFmtId="165" fontId="0" fillId="0" borderId="0" xfId="0" applyNumberFormat="1" applyFont="1"/>
    <xf numFmtId="3" fontId="27" fillId="41" borderId="0" xfId="10" applyNumberFormat="1" applyFont="1" applyFill="1" applyAlignment="1">
      <alignment horizontal="right"/>
    </xf>
    <xf numFmtId="3" fontId="27" fillId="41" borderId="3" xfId="10" applyNumberFormat="1" applyFont="1" applyFill="1" applyBorder="1" applyAlignment="1">
      <alignment horizontal="right"/>
    </xf>
    <xf numFmtId="0" fontId="0" fillId="41" borderId="0" xfId="0" applyFont="1" applyFill="1"/>
    <xf numFmtId="0" fontId="72" fillId="43" borderId="0" xfId="11" applyFont="1" applyFill="1" applyAlignment="1" applyProtection="1">
      <alignment horizontal="left" vertical="top" wrapText="1"/>
    </xf>
    <xf numFmtId="0" fontId="72" fillId="43" borderId="0" xfId="11" applyFont="1" applyFill="1" applyAlignment="1" applyProtection="1">
      <alignment horizontal="left" vertical="top" wrapText="1"/>
    </xf>
    <xf numFmtId="0" fontId="27" fillId="43" borderId="0" xfId="0" applyFont="1" applyFill="1" applyAlignment="1">
      <alignment vertical="top"/>
    </xf>
    <xf numFmtId="168" fontId="27" fillId="43" borderId="0" xfId="10" applyFont="1" applyFill="1" applyAlignment="1">
      <alignment horizontal="left" vertical="top" wrapText="1"/>
    </xf>
    <xf numFmtId="49" fontId="27" fillId="41" borderId="0" xfId="10" applyNumberFormat="1" applyFont="1" applyFill="1" applyAlignment="1">
      <alignment horizontal="left" vertical="top"/>
    </xf>
    <xf numFmtId="0" fontId="72" fillId="43" borderId="0" xfId="11" applyFont="1" applyFill="1" applyAlignment="1" applyProtection="1">
      <alignment horizontal="left" vertical="top"/>
    </xf>
    <xf numFmtId="0" fontId="72" fillId="43" borderId="0" xfId="11" applyFont="1" applyFill="1" applyAlignment="1" applyProtection="1">
      <alignment vertical="top" wrapText="1"/>
    </xf>
    <xf numFmtId="0" fontId="0" fillId="3" borderId="0" xfId="0" applyFont="1" applyFill="1" applyAlignment="1">
      <alignment horizontal="right"/>
    </xf>
    <xf numFmtId="0" fontId="73" fillId="3" borderId="0" xfId="11" applyFont="1" applyFill="1" applyBorder="1" applyAlignment="1" applyProtection="1">
      <alignment horizontal="left"/>
    </xf>
    <xf numFmtId="0" fontId="73" fillId="3" borderId="0" xfId="11" applyFont="1" applyFill="1" applyBorder="1" applyAlignment="1" applyProtection="1"/>
    <xf numFmtId="0" fontId="72" fillId="41" borderId="0" xfId="11" applyFont="1" applyFill="1" applyAlignment="1" applyProtection="1">
      <alignment horizontal="left" vertical="top" wrapText="1"/>
    </xf>
    <xf numFmtId="168" fontId="20" fillId="41" borderId="9" xfId="10" applyFont="1" applyFill="1" applyBorder="1" applyAlignment="1">
      <alignment horizontal="center" vertical="center" wrapText="1"/>
    </xf>
    <xf numFmtId="168" fontId="20" fillId="41" borderId="7" xfId="10" applyFont="1" applyFill="1" applyBorder="1" applyAlignment="1">
      <alignment horizontal="right" wrapText="1"/>
    </xf>
    <xf numFmtId="168" fontId="20" fillId="41" borderId="2" xfId="10" applyFont="1" applyFill="1" applyBorder="1" applyAlignment="1">
      <alignment horizontal="right" wrapText="1"/>
    </xf>
    <xf numFmtId="168" fontId="20" fillId="41" borderId="2" xfId="10" applyFont="1" applyFill="1" applyBorder="1" applyAlignment="1">
      <alignment horizontal="right" wrapText="1"/>
    </xf>
    <xf numFmtId="169" fontId="0" fillId="0" borderId="0" xfId="0" applyNumberFormat="1" applyFont="1"/>
    <xf numFmtId="3" fontId="0" fillId="0" borderId="0" xfId="0" applyNumberFormat="1" applyFont="1"/>
    <xf numFmtId="181" fontId="0" fillId="0" borderId="0" xfId="0" applyNumberFormat="1" applyFont="1"/>
    <xf numFmtId="3" fontId="27" fillId="0" borderId="0" xfId="10" applyNumberFormat="1" applyFont="1" applyAlignment="1">
      <alignment horizontal="right"/>
    </xf>
    <xf numFmtId="43" fontId="0" fillId="0" borderId="0" xfId="0" applyNumberFormat="1" applyFont="1"/>
    <xf numFmtId="168" fontId="27" fillId="42" borderId="0" xfId="10" applyFont="1" applyFill="1" applyAlignment="1">
      <alignment horizontal="left" vertical="top" wrapText="1"/>
    </xf>
    <xf numFmtId="0" fontId="72" fillId="42" borderId="0" xfId="11" applyFont="1" applyFill="1" applyAlignment="1" applyProtection="1">
      <alignment horizontal="left" vertical="top" wrapText="1"/>
    </xf>
    <xf numFmtId="0" fontId="72" fillId="42" borderId="0" xfId="11" applyFont="1" applyFill="1" applyAlignment="1" applyProtection="1">
      <alignment horizontal="left" vertical="top" wrapText="1"/>
    </xf>
    <xf numFmtId="0" fontId="72" fillId="42" borderId="0" xfId="11" applyFont="1" applyFill="1" applyAlignment="1" applyProtection="1">
      <alignment horizontal="left" vertical="top"/>
    </xf>
    <xf numFmtId="0" fontId="12" fillId="3" borderId="3" xfId="18" applyFont="1" applyFill="1" applyBorder="1" applyAlignment="1">
      <alignment vertical="top"/>
    </xf>
    <xf numFmtId="171" fontId="11" fillId="0" borderId="0" xfId="12" applyNumberFormat="1" applyFont="1"/>
    <xf numFmtId="177" fontId="11" fillId="0" borderId="0" xfId="12" applyNumberFormat="1" applyFont="1"/>
    <xf numFmtId="171" fontId="11" fillId="0" borderId="3" xfId="12" applyNumberFormat="1" applyFont="1" applyBorder="1"/>
    <xf numFmtId="0" fontId="75" fillId="3" borderId="0" xfId="14" applyFont="1" applyFill="1" applyAlignment="1" applyProtection="1">
      <alignment vertical="top"/>
    </xf>
    <xf numFmtId="0" fontId="0" fillId="3" borderId="0" xfId="12" applyFont="1" applyFill="1" applyAlignment="1">
      <alignment horizontal="right"/>
    </xf>
    <xf numFmtId="0" fontId="0" fillId="3" borderId="0" xfId="12" applyFont="1" applyFill="1"/>
    <xf numFmtId="0" fontId="11" fillId="3" borderId="0" xfId="16" applyFont="1" applyFill="1"/>
    <xf numFmtId="0" fontId="0" fillId="0" borderId="0" xfId="12" applyFont="1"/>
    <xf numFmtId="0" fontId="12" fillId="3" borderId="0" xfId="16" quotePrefix="1" applyFont="1" applyFill="1" applyAlignment="1" applyProtection="1">
      <alignment horizontal="left"/>
      <protection locked="0"/>
    </xf>
    <xf numFmtId="0" fontId="12" fillId="3" borderId="0" xfId="18" applyFont="1" applyFill="1" applyAlignment="1">
      <alignment vertical="top"/>
    </xf>
    <xf numFmtId="0" fontId="12" fillId="3" borderId="2" xfId="12" applyFont="1" applyFill="1" applyBorder="1"/>
    <xf numFmtId="0" fontId="12" fillId="3" borderId="2" xfId="12" applyFont="1" applyFill="1" applyBorder="1" applyAlignment="1">
      <alignment horizontal="right"/>
    </xf>
    <xf numFmtId="0" fontId="12" fillId="3" borderId="9" xfId="12" applyFont="1" applyFill="1" applyBorder="1" applyAlignment="1">
      <alignment horizontal="right"/>
    </xf>
    <xf numFmtId="0" fontId="12" fillId="3" borderId="9" xfId="12" applyFont="1" applyFill="1" applyBorder="1" applyAlignment="1">
      <alignment horizontal="right" wrapText="1"/>
    </xf>
    <xf numFmtId="0" fontId="12" fillId="3" borderId="0" xfId="12" applyFont="1" applyFill="1" applyAlignment="1">
      <alignment horizontal="left"/>
    </xf>
    <xf numFmtId="0" fontId="12" fillId="3" borderId="0" xfId="12" applyFont="1" applyFill="1" applyAlignment="1">
      <alignment horizontal="center" wrapText="1"/>
    </xf>
    <xf numFmtId="0" fontId="12" fillId="3" borderId="0" xfId="12" applyFont="1" applyFill="1" applyAlignment="1">
      <alignment horizontal="right" wrapText="1"/>
    </xf>
    <xf numFmtId="0" fontId="12" fillId="3" borderId="0" xfId="12" applyFont="1" applyFill="1" applyAlignment="1">
      <alignment horizontal="right"/>
    </xf>
    <xf numFmtId="171" fontId="11" fillId="3" borderId="0" xfId="17" applyNumberFormat="1" applyFont="1" applyFill="1" applyAlignment="1">
      <alignment horizontal="right"/>
    </xf>
    <xf numFmtId="171" fontId="11" fillId="3" borderId="0" xfId="12" applyNumberFormat="1" applyFont="1" applyFill="1" applyAlignment="1">
      <alignment horizontal="right"/>
    </xf>
    <xf numFmtId="166" fontId="11" fillId="3" borderId="0" xfId="12" applyNumberFormat="1" applyFont="1" applyFill="1" applyAlignment="1">
      <alignment horizontal="right" wrapText="1"/>
    </xf>
    <xf numFmtId="0" fontId="12" fillId="3" borderId="0" xfId="12" applyFont="1" applyFill="1"/>
    <xf numFmtId="171" fontId="11" fillId="3" borderId="0" xfId="12" applyNumberFormat="1" applyFont="1" applyFill="1"/>
    <xf numFmtId="172" fontId="11" fillId="3" borderId="0" xfId="12" applyNumberFormat="1" applyFont="1" applyFill="1"/>
    <xf numFmtId="172" fontId="11" fillId="3" borderId="0" xfId="17" applyNumberFormat="1" applyFont="1" applyFill="1" applyAlignment="1">
      <alignment horizontal="right"/>
    </xf>
    <xf numFmtId="0" fontId="12" fillId="3" borderId="0" xfId="12" applyFont="1" applyFill="1" applyAlignment="1">
      <alignment horizontal="right" vertical="center"/>
    </xf>
    <xf numFmtId="171" fontId="11" fillId="3" borderId="0" xfId="17" applyNumberFormat="1" applyFont="1" applyFill="1" applyAlignment="1">
      <alignment horizontal="right" vertical="center"/>
    </xf>
    <xf numFmtId="0" fontId="12" fillId="3" borderId="0" xfId="12" applyFont="1" applyFill="1" applyAlignment="1">
      <alignment horizontal="right" vertical="top"/>
    </xf>
    <xf numFmtId="171" fontId="11" fillId="3" borderId="0" xfId="17" applyNumberFormat="1" applyFont="1" applyFill="1" applyAlignment="1">
      <alignment horizontal="right" vertical="top"/>
    </xf>
    <xf numFmtId="172" fontId="11" fillId="3" borderId="0" xfId="17" applyNumberFormat="1" applyFont="1" applyFill="1" applyAlignment="1">
      <alignment horizontal="right" vertical="top"/>
    </xf>
    <xf numFmtId="0" fontId="0" fillId="3" borderId="0" xfId="12" applyFont="1" applyFill="1" applyAlignment="1">
      <alignment horizontal="right" vertical="top"/>
    </xf>
    <xf numFmtId="172" fontId="11" fillId="3" borderId="0" xfId="17" applyNumberFormat="1" applyFont="1" applyFill="1" applyAlignment="1">
      <alignment horizontal="right" vertical="center"/>
    </xf>
    <xf numFmtId="0" fontId="12" fillId="3" borderId="2" xfId="12" applyFont="1" applyFill="1" applyBorder="1" applyAlignment="1">
      <alignment horizontal="right" vertical="center"/>
    </xf>
    <xf numFmtId="171" fontId="11" fillId="3" borderId="2" xfId="17" applyNumberFormat="1" applyFont="1" applyFill="1" applyBorder="1" applyAlignment="1">
      <alignment horizontal="right" vertical="center"/>
    </xf>
    <xf numFmtId="172" fontId="11" fillId="3" borderId="2" xfId="17" applyNumberFormat="1" applyFont="1" applyFill="1" applyBorder="1" applyAlignment="1">
      <alignment horizontal="right" vertical="center"/>
    </xf>
    <xf numFmtId="0" fontId="11" fillId="3" borderId="0" xfId="12" applyFont="1" applyFill="1"/>
    <xf numFmtId="0" fontId="0" fillId="3" borderId="0" xfId="14" applyFont="1" applyFill="1" applyBorder="1" applyAlignment="1" applyProtection="1"/>
    <xf numFmtId="0" fontId="69" fillId="3" borderId="0" xfId="14" applyFont="1" applyFill="1" applyBorder="1" applyAlignment="1" applyProtection="1">
      <alignment horizontal="left"/>
    </xf>
    <xf numFmtId="0" fontId="69" fillId="3" borderId="0" xfId="14" applyFont="1" applyFill="1" applyAlignment="1" applyProtection="1"/>
    <xf numFmtId="171" fontId="31" fillId="0" borderId="0" xfId="0" applyNumberFormat="1" applyFont="1"/>
    <xf numFmtId="1" fontId="0" fillId="0" borderId="0" xfId="0" applyNumberFormat="1" applyFont="1"/>
    <xf numFmtId="166" fontId="0" fillId="0" borderId="0" xfId="0" applyNumberFormat="1" applyFont="1"/>
    <xf numFmtId="177" fontId="11" fillId="0" borderId="3" xfId="12" applyNumberFormat="1" applyFont="1" applyBorder="1"/>
    <xf numFmtId="0" fontId="75" fillId="3" borderId="0" xfId="14" applyFont="1" applyFill="1" applyAlignment="1" applyProtection="1"/>
    <xf numFmtId="0" fontId="77" fillId="3" borderId="0" xfId="14" applyFont="1" applyFill="1" applyBorder="1" applyAlignment="1" applyProtection="1"/>
    <xf numFmtId="182" fontId="31" fillId="0" borderId="0" xfId="0" applyNumberFormat="1" applyFont="1"/>
    <xf numFmtId="0" fontId="62" fillId="0" borderId="0" xfId="97" applyFont="1"/>
    <xf numFmtId="0" fontId="62" fillId="0" borderId="34" xfId="97" applyFont="1" applyBorder="1" applyAlignment="1">
      <alignment horizontal="center"/>
    </xf>
    <xf numFmtId="0" fontId="62" fillId="0" borderId="29" xfId="97" applyFont="1" applyBorder="1" applyAlignment="1">
      <alignment horizontal="center"/>
    </xf>
    <xf numFmtId="0" fontId="62" fillId="0" borderId="26" xfId="97" applyFont="1" applyBorder="1" applyAlignment="1">
      <alignment horizontal="center"/>
    </xf>
    <xf numFmtId="0" fontId="50" fillId="0" borderId="27" xfId="97" applyFont="1" applyBorder="1" applyAlignment="1">
      <alignment horizontal="center"/>
    </xf>
    <xf numFmtId="2" fontId="50" fillId="0" borderId="26" xfId="97" applyNumberFormat="1" applyFont="1" applyBorder="1" applyAlignment="1">
      <alignment horizontal="center"/>
    </xf>
    <xf numFmtId="2" fontId="50" fillId="0" borderId="29" xfId="97" applyNumberFormat="1" applyFont="1" applyBorder="1" applyAlignment="1">
      <alignment horizontal="center"/>
    </xf>
    <xf numFmtId="0" fontId="50" fillId="0" borderId="28" xfId="97" applyFont="1" applyBorder="1" applyAlignment="1">
      <alignment horizontal="center"/>
    </xf>
    <xf numFmtId="2" fontId="50" fillId="0" borderId="25" xfId="97" applyNumberFormat="1" applyFont="1" applyBorder="1" applyAlignment="1">
      <alignment horizontal="center"/>
    </xf>
    <xf numFmtId="2" fontId="50" fillId="0" borderId="34" xfId="97" applyNumberFormat="1" applyFont="1" applyBorder="1" applyAlignment="1">
      <alignment horizontal="center"/>
    </xf>
    <xf numFmtId="2" fontId="62" fillId="0" borderId="0" xfId="97" applyNumberFormat="1" applyFont="1"/>
    <xf numFmtId="0" fontId="50" fillId="0" borderId="33" xfId="97" applyFont="1" applyBorder="1" applyAlignment="1">
      <alignment horizontal="center"/>
    </xf>
    <xf numFmtId="2" fontId="50" fillId="0" borderId="33" xfId="97" applyNumberFormat="1" applyFont="1" applyBorder="1" applyAlignment="1">
      <alignment horizontal="center"/>
    </xf>
    <xf numFmtId="2" fontId="50" fillId="0" borderId="35" xfId="97" applyNumberFormat="1" applyFont="1" applyBorder="1" applyAlignment="1">
      <alignment horizontal="center"/>
    </xf>
    <xf numFmtId="0" fontId="11" fillId="0" borderId="0" xfId="97" applyFont="1" applyAlignment="1">
      <alignment horizontal="left" indent="1"/>
    </xf>
    <xf numFmtId="0" fontId="52" fillId="0" borderId="0" xfId="97" applyFont="1" applyAlignment="1">
      <alignment horizontal="left" indent="1"/>
    </xf>
    <xf numFmtId="0" fontId="50" fillId="0" borderId="0" xfId="97" applyFont="1"/>
    <xf numFmtId="0" fontId="62" fillId="0" borderId="24" xfId="97" applyFont="1" applyBorder="1"/>
    <xf numFmtId="0" fontId="62" fillId="0" borderId="23" xfId="97" applyFont="1" applyBorder="1"/>
    <xf numFmtId="3" fontId="62" fillId="0" borderId="26" xfId="97" applyNumberFormat="1" applyFont="1" applyBorder="1" applyAlignment="1">
      <alignment horizontal="center"/>
    </xf>
    <xf numFmtId="169" fontId="62" fillId="0" borderId="0" xfId="89" applyNumberFormat="1" applyFont="1" applyFill="1"/>
    <xf numFmtId="1" fontId="62" fillId="0" borderId="0" xfId="97" applyNumberFormat="1" applyFont="1"/>
    <xf numFmtId="3" fontId="62" fillId="0" borderId="25" xfId="97" applyNumberFormat="1" applyFont="1" applyBorder="1" applyAlignment="1">
      <alignment horizontal="center"/>
    </xf>
    <xf numFmtId="3" fontId="62" fillId="0" borderId="33" xfId="97" applyNumberFormat="1" applyFont="1" applyBorder="1" applyAlignment="1">
      <alignment horizontal="center"/>
    </xf>
    <xf numFmtId="1" fontId="62" fillId="0" borderId="23" xfId="97" applyNumberFormat="1" applyFont="1" applyBorder="1" applyAlignment="1">
      <alignment horizontal="center" vertical="top"/>
    </xf>
    <xf numFmtId="1" fontId="62" fillId="0" borderId="26" xfId="97" applyNumberFormat="1" applyFont="1" applyBorder="1" applyAlignment="1">
      <alignment horizontal="center" vertical="top"/>
    </xf>
    <xf numFmtId="0" fontId="31" fillId="0" borderId="0" xfId="97" applyFont="1"/>
    <xf numFmtId="0" fontId="80" fillId="0" borderId="0" xfId="11" applyFont="1" applyAlignment="1" applyProtection="1"/>
    <xf numFmtId="0" fontId="80" fillId="0" borderId="0" xfId="11" applyFont="1" applyFill="1" applyBorder="1" applyAlignment="1" applyProtection="1"/>
    <xf numFmtId="0" fontId="56" fillId="0" borderId="0" xfId="97" applyFont="1"/>
    <xf numFmtId="0" fontId="56" fillId="0" borderId="0" xfId="0" applyFont="1"/>
    <xf numFmtId="0" fontId="81" fillId="0" borderId="0" xfId="80" applyFont="1" applyFill="1" applyBorder="1"/>
    <xf numFmtId="0" fontId="59" fillId="0" borderId="0" xfId="78" applyFont="1"/>
    <xf numFmtId="166" fontId="11" fillId="0" borderId="23" xfId="78" applyNumberFormat="1" applyFont="1" applyBorder="1"/>
    <xf numFmtId="1" fontId="12" fillId="0" borderId="23" xfId="78" applyNumberFormat="1" applyFont="1" applyBorder="1" applyAlignment="1">
      <alignment horizontal="right"/>
    </xf>
    <xf numFmtId="1" fontId="12" fillId="0" borderId="23" xfId="78" applyNumberFormat="1" applyFont="1" applyBorder="1" applyAlignment="1">
      <alignment horizontal="center"/>
    </xf>
    <xf numFmtId="2" fontId="11" fillId="0" borderId="0" xfId="78" applyNumberFormat="1" applyFont="1" applyAlignment="1">
      <alignment horizontal="right"/>
    </xf>
    <xf numFmtId="2" fontId="11" fillId="0" borderId="26" xfId="78" applyNumberFormat="1" applyFont="1" applyBorder="1" applyAlignment="1">
      <alignment horizontal="right"/>
    </xf>
    <xf numFmtId="2" fontId="11" fillId="0" borderId="7" xfId="78" applyNumberFormat="1" applyFont="1" applyBorder="1" applyAlignment="1">
      <alignment horizontal="right"/>
    </xf>
    <xf numFmtId="166" fontId="62" fillId="0" borderId="0" xfId="78" applyNumberFormat="1" applyFont="1"/>
    <xf numFmtId="2" fontId="11" fillId="0" borderId="23" xfId="78" applyNumberFormat="1" applyFont="1" applyBorder="1" applyAlignment="1">
      <alignment horizontal="right"/>
    </xf>
    <xf numFmtId="2" fontId="11" fillId="0" borderId="6" xfId="78" applyNumberFormat="1" applyFont="1" applyBorder="1" applyAlignment="1">
      <alignment horizontal="right"/>
    </xf>
    <xf numFmtId="2" fontId="11" fillId="0" borderId="26" xfId="79" applyNumberFormat="1" applyFont="1" applyBorder="1" applyAlignment="1">
      <alignment horizontal="right"/>
    </xf>
    <xf numFmtId="2" fontId="11" fillId="0" borderId="26" xfId="79" applyNumberFormat="1" applyFont="1" applyFill="1" applyBorder="1" applyAlignment="1">
      <alignment horizontal="right"/>
    </xf>
    <xf numFmtId="2" fontId="11" fillId="0" borderId="27" xfId="79" applyNumberFormat="1" applyFont="1" applyFill="1" applyBorder="1" applyAlignment="1">
      <alignment horizontal="right" vertical="center"/>
    </xf>
    <xf numFmtId="2" fontId="11" fillId="0" borderId="23" xfId="79" applyNumberFormat="1" applyFont="1" applyFill="1" applyBorder="1" applyAlignment="1">
      <alignment horizontal="right" vertical="center"/>
    </xf>
    <xf numFmtId="2" fontId="11" fillId="0" borderId="24" xfId="79" applyNumberFormat="1" applyFont="1" applyFill="1" applyBorder="1" applyAlignment="1">
      <alignment horizontal="right" vertical="center"/>
    </xf>
    <xf numFmtId="2" fontId="11" fillId="0" borderId="7" xfId="79" applyNumberFormat="1" applyFont="1" applyFill="1" applyBorder="1" applyAlignment="1">
      <alignment horizontal="right" vertical="center"/>
    </xf>
    <xf numFmtId="2" fontId="11" fillId="0" borderId="29" xfId="79" applyNumberFormat="1" applyFont="1" applyFill="1" applyBorder="1" applyAlignment="1">
      <alignment horizontal="right" vertical="center"/>
    </xf>
    <xf numFmtId="2" fontId="11" fillId="0" borderId="31" xfId="79" applyNumberFormat="1" applyFont="1" applyFill="1" applyBorder="1" applyAlignment="1">
      <alignment horizontal="right" vertical="center"/>
    </xf>
    <xf numFmtId="2" fontId="11" fillId="0" borderId="23" xfId="78" applyNumberFormat="1" applyFont="1" applyBorder="1" applyAlignment="1">
      <alignment horizontal="right" vertical="center"/>
    </xf>
    <xf numFmtId="0" fontId="31" fillId="0" borderId="0" xfId="78" applyFont="1"/>
    <xf numFmtId="1" fontId="62" fillId="0" borderId="0" xfId="78" applyNumberFormat="1" applyFont="1"/>
    <xf numFmtId="0" fontId="56" fillId="0" borderId="0" xfId="78" applyFont="1"/>
    <xf numFmtId="0" fontId="56" fillId="0" borderId="0" xfId="78" applyFont="1" applyAlignment="1">
      <alignment horizontal="left" wrapText="1"/>
    </xf>
    <xf numFmtId="2" fontId="62" fillId="0" borderId="0" xfId="78" applyNumberFormat="1" applyFont="1"/>
    <xf numFmtId="0" fontId="56" fillId="0" borderId="0" xfId="78" applyFont="1" applyAlignment="1">
      <alignment wrapText="1"/>
    </xf>
    <xf numFmtId="0" fontId="83" fillId="0" borderId="0" xfId="78" applyFont="1" applyAlignment="1">
      <alignment wrapText="1"/>
    </xf>
    <xf numFmtId="0" fontId="84" fillId="0" borderId="0" xfId="78" applyFont="1" applyAlignment="1">
      <alignment wrapText="1"/>
    </xf>
    <xf numFmtId="0" fontId="56" fillId="0" borderId="0" xfId="78" applyFont="1" applyAlignment="1">
      <alignment vertical="center"/>
    </xf>
    <xf numFmtId="0" fontId="59" fillId="0" borderId="0" xfId="78" applyFont="1" applyAlignment="1">
      <alignment wrapText="1"/>
    </xf>
    <xf numFmtId="0" fontId="27" fillId="0" borderId="24" xfId="78" applyFont="1" applyBorder="1"/>
    <xf numFmtId="0" fontId="59" fillId="0" borderId="23" xfId="78" applyFont="1" applyBorder="1" applyAlignment="1">
      <alignment horizontal="right"/>
    </xf>
    <xf numFmtId="0" fontId="62" fillId="44" borderId="30" xfId="78" applyFont="1" applyFill="1" applyBorder="1"/>
    <xf numFmtId="179" fontId="27" fillId="0" borderId="26" xfId="79" applyNumberFormat="1" applyFont="1" applyBorder="1" applyAlignment="1">
      <alignment horizontal="right"/>
    </xf>
    <xf numFmtId="179" fontId="27" fillId="0" borderId="26" xfId="79" applyNumberFormat="1" applyFont="1" applyFill="1" applyBorder="1" applyAlignment="1">
      <alignment horizontal="right"/>
    </xf>
    <xf numFmtId="179" fontId="27" fillId="0" borderId="25" xfId="78" applyNumberFormat="1" applyFont="1" applyBorder="1" applyAlignment="1">
      <alignment horizontal="right"/>
    </xf>
    <xf numFmtId="179" fontId="27" fillId="0" borderId="33" xfId="78" applyNumberFormat="1" applyFont="1" applyBorder="1" applyAlignment="1">
      <alignment horizontal="right"/>
    </xf>
    <xf numFmtId="180" fontId="59" fillId="0" borderId="33" xfId="79" applyNumberFormat="1" applyFont="1" applyFill="1" applyBorder="1" applyAlignment="1">
      <alignment horizontal="right" vertical="center" wrapText="1"/>
    </xf>
    <xf numFmtId="180" fontId="59" fillId="0" borderId="23" xfId="79" applyNumberFormat="1" applyFont="1" applyFill="1" applyBorder="1" applyAlignment="1">
      <alignment horizontal="right" vertical="center" wrapText="1"/>
    </xf>
    <xf numFmtId="0" fontId="86" fillId="0" borderId="0" xfId="11" applyFont="1" applyAlignment="1" applyProtection="1"/>
    <xf numFmtId="0" fontId="56" fillId="0" borderId="0" xfId="78" applyFont="1" applyAlignment="1">
      <alignment horizontal="left"/>
    </xf>
    <xf numFmtId="0" fontId="11" fillId="0" borderId="23" xfId="78" applyFont="1" applyBorder="1"/>
    <xf numFmtId="0" fontId="50" fillId="0" borderId="23" xfId="78" applyFont="1" applyBorder="1" applyAlignment="1">
      <alignment horizontal="center" wrapText="1"/>
    </xf>
    <xf numFmtId="0" fontId="50" fillId="0" borderId="24" xfId="78" applyFont="1" applyBorder="1" applyAlignment="1">
      <alignment horizontal="center" wrapText="1"/>
    </xf>
    <xf numFmtId="2" fontId="0" fillId="0" borderId="26" xfId="0" applyNumberFormat="1" applyFont="1" applyBorder="1" applyAlignment="1">
      <alignment horizontal="center"/>
    </xf>
    <xf numFmtId="2" fontId="62" fillId="0" borderId="26" xfId="78" applyNumberFormat="1" applyFont="1" applyBorder="1" applyAlignment="1">
      <alignment horizontal="center"/>
    </xf>
    <xf numFmtId="9" fontId="62" fillId="0" borderId="26" xfId="78" applyNumberFormat="1" applyFont="1" applyBorder="1" applyAlignment="1">
      <alignment horizontal="center"/>
    </xf>
    <xf numFmtId="9" fontId="62" fillId="0" borderId="26" xfId="81" applyFont="1" applyFill="1" applyBorder="1" applyAlignment="1">
      <alignment horizontal="center"/>
    </xf>
    <xf numFmtId="2" fontId="0" fillId="0" borderId="25" xfId="0" applyNumberFormat="1" applyFont="1" applyBorder="1" applyAlignment="1">
      <alignment horizontal="center"/>
    </xf>
    <xf numFmtId="2" fontId="62" fillId="0" borderId="25" xfId="78" applyNumberFormat="1" applyFont="1" applyBorder="1" applyAlignment="1">
      <alignment horizontal="center"/>
    </xf>
    <xf numFmtId="9" fontId="62" fillId="0" borderId="25" xfId="78" applyNumberFormat="1" applyFont="1" applyBorder="1" applyAlignment="1">
      <alignment horizontal="center"/>
    </xf>
    <xf numFmtId="9" fontId="62" fillId="0" borderId="25" xfId="81" applyFont="1" applyFill="1" applyBorder="1" applyAlignment="1">
      <alignment horizontal="center"/>
    </xf>
    <xf numFmtId="2" fontId="62" fillId="0" borderId="0" xfId="78" applyNumberFormat="1" applyFont="1" applyAlignment="1">
      <alignment horizontal="center"/>
    </xf>
    <xf numFmtId="2" fontId="62" fillId="0" borderId="33" xfId="78" applyNumberFormat="1" applyFont="1" applyBorder="1" applyAlignment="1">
      <alignment horizontal="center"/>
    </xf>
    <xf numFmtId="9" fontId="62" fillId="0" borderId="33" xfId="78" applyNumberFormat="1" applyFont="1" applyBorder="1" applyAlignment="1">
      <alignment horizontal="center"/>
    </xf>
    <xf numFmtId="9" fontId="62" fillId="0" borderId="33" xfId="81" applyFont="1" applyFill="1" applyBorder="1" applyAlignment="1">
      <alignment horizontal="center"/>
    </xf>
    <xf numFmtId="9" fontId="50" fillId="0" borderId="26" xfId="78" applyNumberFormat="1" applyFont="1" applyBorder="1" applyAlignment="1">
      <alignment horizontal="center"/>
    </xf>
    <xf numFmtId="9" fontId="50" fillId="0" borderId="26" xfId="81" applyFont="1" applyFill="1" applyBorder="1" applyAlignment="1">
      <alignment horizontal="center"/>
    </xf>
    <xf numFmtId="9" fontId="50" fillId="0" borderId="23" xfId="81" applyFont="1" applyFill="1" applyBorder="1" applyAlignment="1">
      <alignment horizontal="center"/>
    </xf>
    <xf numFmtId="0" fontId="24" fillId="44" borderId="6" xfId="78" applyFont="1" applyFill="1" applyBorder="1"/>
    <xf numFmtId="2" fontId="76" fillId="44" borderId="6" xfId="0" applyNumberFormat="1" applyFont="1" applyFill="1" applyBorder="1" applyAlignment="1">
      <alignment horizontal="center"/>
    </xf>
    <xf numFmtId="2" fontId="76" fillId="44" borderId="6" xfId="78" applyNumberFormat="1" applyFont="1" applyFill="1" applyBorder="1" applyAlignment="1">
      <alignment horizontal="center"/>
    </xf>
    <xf numFmtId="2" fontId="76" fillId="0" borderId="6" xfId="78" applyNumberFormat="1" applyFont="1" applyBorder="1" applyAlignment="1">
      <alignment horizontal="center"/>
    </xf>
    <xf numFmtId="9" fontId="50" fillId="45" borderId="6" xfId="81" applyFont="1" applyFill="1" applyBorder="1" applyAlignment="1">
      <alignment horizontal="center"/>
    </xf>
    <xf numFmtId="9" fontId="50" fillId="45" borderId="30" xfId="81" applyFont="1" applyFill="1" applyBorder="1" applyAlignment="1">
      <alignment horizontal="center"/>
    </xf>
    <xf numFmtId="9" fontId="62" fillId="0" borderId="26" xfId="8" applyFont="1" applyFill="1" applyBorder="1" applyAlignment="1">
      <alignment horizontal="center"/>
    </xf>
    <xf numFmtId="9" fontId="62" fillId="0" borderId="25" xfId="8" applyFont="1" applyFill="1" applyBorder="1" applyAlignment="1">
      <alignment horizontal="center"/>
    </xf>
    <xf numFmtId="2" fontId="0" fillId="0" borderId="33" xfId="0" applyNumberFormat="1" applyFont="1" applyBorder="1" applyAlignment="1">
      <alignment horizontal="center"/>
    </xf>
    <xf numFmtId="9" fontId="62" fillId="0" borderId="33" xfId="8" applyFont="1" applyFill="1" applyBorder="1" applyAlignment="1">
      <alignment horizontal="center"/>
    </xf>
    <xf numFmtId="9" fontId="50" fillId="0" borderId="23" xfId="8" applyFont="1" applyFill="1" applyBorder="1" applyAlignment="1">
      <alignment horizontal="center"/>
    </xf>
    <xf numFmtId="2" fontId="62" fillId="0" borderId="25" xfId="0" applyNumberFormat="1" applyFont="1" applyBorder="1" applyAlignment="1">
      <alignment horizontal="center"/>
    </xf>
    <xf numFmtId="2" fontId="50" fillId="0" borderId="0" xfId="0" applyNumberFormat="1" applyFont="1" applyAlignment="1">
      <alignment horizontal="center"/>
    </xf>
    <xf numFmtId="0" fontId="73" fillId="0" borderId="0" xfId="11" applyFont="1" applyAlignment="1" applyProtection="1"/>
    <xf numFmtId="0" fontId="87" fillId="0" borderId="0" xfId="78" applyFont="1"/>
    <xf numFmtId="165" fontId="62" fillId="0" borderId="0" xfId="78" applyNumberFormat="1" applyFont="1"/>
    <xf numFmtId="178" fontId="0" fillId="0" borderId="0" xfId="78" applyNumberFormat="1" applyFont="1"/>
    <xf numFmtId="178" fontId="22" fillId="0" borderId="0" xfId="78" applyNumberFormat="1" applyFont="1"/>
    <xf numFmtId="4" fontId="62" fillId="0" borderId="0" xfId="78" applyNumberFormat="1" applyFont="1"/>
    <xf numFmtId="178" fontId="62" fillId="0" borderId="0" xfId="78" applyNumberFormat="1" applyFont="1"/>
    <xf numFmtId="0" fontId="22" fillId="0" borderId="0" xfId="78" applyFont="1"/>
    <xf numFmtId="0" fontId="50" fillId="0" borderId="0" xfId="0" applyFont="1" applyAlignment="1">
      <alignment horizontal="left"/>
    </xf>
    <xf numFmtId="177" fontId="50" fillId="0" borderId="0" xfId="0" applyNumberFormat="1" applyFont="1"/>
    <xf numFmtId="0" fontId="0" fillId="0" borderId="0" xfId="0" quotePrefix="1" applyFont="1"/>
    <xf numFmtId="9" fontId="0" fillId="0" borderId="0" xfId="0" applyNumberFormat="1" applyFont="1"/>
    <xf numFmtId="2" fontId="0" fillId="0" borderId="0" xfId="0" applyNumberFormat="1" applyFont="1"/>
    <xf numFmtId="0" fontId="50" fillId="0" borderId="0" xfId="0" applyFont="1"/>
    <xf numFmtId="9" fontId="88" fillId="0" borderId="0" xfId="8" applyFont="1" applyBorder="1" applyAlignment="1"/>
    <xf numFmtId="0" fontId="50" fillId="0" borderId="4" xfId="0" applyFont="1" applyBorder="1"/>
    <xf numFmtId="0" fontId="50" fillId="0" borderId="4" xfId="0" applyFont="1" applyBorder="1" applyAlignment="1">
      <alignment horizontal="center"/>
    </xf>
    <xf numFmtId="0" fontId="0" fillId="0" borderId="4" xfId="0" applyFont="1" applyBorder="1" applyAlignment="1">
      <alignment horizontal="center"/>
    </xf>
    <xf numFmtId="0" fontId="50" fillId="0" borderId="22" xfId="0" applyFont="1" applyBorder="1"/>
    <xf numFmtId="0" fontId="50" fillId="0" borderId="3" xfId="0" applyFont="1" applyBorder="1"/>
    <xf numFmtId="0" fontId="50" fillId="0" borderId="3" xfId="0" applyFont="1" applyBorder="1" applyAlignment="1">
      <alignment horizontal="right" wrapText="1"/>
    </xf>
    <xf numFmtId="0" fontId="50" fillId="0" borderId="21" xfId="0" applyFont="1" applyBorder="1"/>
    <xf numFmtId="164" fontId="0" fillId="0" borderId="0" xfId="0" applyNumberFormat="1" applyFont="1"/>
    <xf numFmtId="164" fontId="0" fillId="0" borderId="20" xfId="0" applyNumberFormat="1" applyFont="1" applyBorder="1"/>
    <xf numFmtId="0" fontId="50" fillId="0" borderId="5" xfId="0" applyFont="1" applyBorder="1"/>
    <xf numFmtId="164" fontId="0" fillId="0" borderId="5" xfId="0" applyNumberFormat="1" applyFont="1" applyBorder="1"/>
    <xf numFmtId="164" fontId="0" fillId="0" borderId="19" xfId="0" applyNumberFormat="1" applyFont="1" applyBorder="1"/>
    <xf numFmtId="0" fontId="90" fillId="0" borderId="0" xfId="0" applyFont="1"/>
    <xf numFmtId="173" fontId="0" fillId="0" borderId="0" xfId="0" applyNumberFormat="1" applyFont="1"/>
    <xf numFmtId="0" fontId="0" fillId="0" borderId="0" xfId="0" applyFont="1" applyAlignment="1">
      <alignment horizontal="right"/>
    </xf>
    <xf numFmtId="0" fontId="0" fillId="0" borderId="0" xfId="0" applyFont="1" applyAlignment="1">
      <alignment horizontal="center"/>
    </xf>
    <xf numFmtId="166" fontId="17" fillId="0" borderId="0" xfId="0" applyNumberFormat="1" applyFont="1" applyAlignment="1">
      <alignment horizontal="right" vertical="center"/>
    </xf>
    <xf numFmtId="1" fontId="11" fillId="0" borderId="0" xfId="0" applyNumberFormat="1" applyFont="1" applyAlignment="1">
      <alignment horizontal="right" vertical="center"/>
    </xf>
    <xf numFmtId="0" fontId="0" fillId="0" borderId="2" xfId="5" applyFont="1" applyBorder="1" applyAlignment="1">
      <alignment horizontal="center" vertical="top"/>
    </xf>
    <xf numFmtId="0" fontId="0" fillId="0" borderId="2" xfId="0" applyFont="1" applyBorder="1" applyAlignment="1">
      <alignment vertical="center"/>
    </xf>
    <xf numFmtId="0" fontId="0" fillId="0" borderId="2" xfId="0" applyFont="1" applyBorder="1"/>
    <xf numFmtId="0" fontId="0" fillId="0" borderId="0" xfId="5" applyFont="1" applyAlignment="1">
      <alignment horizontal="center" vertical="top"/>
    </xf>
    <xf numFmtId="0" fontId="0" fillId="0" borderId="0" xfId="0" applyFont="1" applyAlignment="1">
      <alignment vertical="center"/>
    </xf>
    <xf numFmtId="0" fontId="0" fillId="0" borderId="5" xfId="0" applyFont="1" applyBorder="1"/>
    <xf numFmtId="1" fontId="22" fillId="0" borderId="5" xfId="0" applyNumberFormat="1" applyFont="1" applyBorder="1"/>
    <xf numFmtId="1" fontId="50" fillId="0" borderId="0" xfId="0" applyNumberFormat="1" applyFont="1"/>
    <xf numFmtId="1" fontId="88" fillId="0" borderId="0" xfId="0" applyNumberFormat="1" applyFont="1"/>
    <xf numFmtId="1" fontId="92" fillId="0" borderId="0" xfId="0" applyNumberFormat="1" applyFont="1" applyAlignment="1">
      <alignment horizontal="right"/>
    </xf>
    <xf numFmtId="166" fontId="0" fillId="0" borderId="0" xfId="0" applyNumberFormat="1" applyFont="1" applyAlignment="1">
      <alignment horizontal="right"/>
    </xf>
    <xf numFmtId="166" fontId="22" fillId="0" borderId="0" xfId="0" applyNumberFormat="1" applyFont="1" applyAlignment="1">
      <alignment horizontal="right"/>
    </xf>
    <xf numFmtId="166" fontId="50" fillId="0" borderId="0" xfId="0" applyNumberFormat="1" applyFont="1" applyAlignment="1">
      <alignment horizontal="right" indent="2"/>
    </xf>
    <xf numFmtId="0" fontId="22" fillId="0" borderId="3" xfId="0" applyFont="1" applyBorder="1"/>
    <xf numFmtId="9" fontId="93" fillId="0" borderId="3" xfId="8" applyFont="1" applyBorder="1" applyAlignment="1"/>
    <xf numFmtId="2" fontId="0" fillId="0" borderId="0" xfId="0" applyNumberFormat="1" applyFont="1" applyAlignment="1">
      <alignment horizontal="right"/>
    </xf>
    <xf numFmtId="2" fontId="22" fillId="0" borderId="0" xfId="0" applyNumberFormat="1" applyFont="1" applyAlignment="1">
      <alignment horizontal="right"/>
    </xf>
    <xf numFmtId="2" fontId="50" fillId="0" borderId="0" xfId="0" applyNumberFormat="1" applyFont="1" applyAlignment="1">
      <alignment horizontal="right"/>
    </xf>
    <xf numFmtId="9" fontId="93" fillId="0" borderId="0" xfId="8" applyFont="1" applyBorder="1" applyAlignment="1"/>
    <xf numFmtId="0" fontId="31" fillId="0" borderId="0" xfId="0" quotePrefix="1" applyFont="1" applyAlignment="1">
      <alignment horizontal="right"/>
    </xf>
    <xf numFmtId="9" fontId="88" fillId="0" borderId="0" xfId="8" applyFont="1" applyFill="1" applyBorder="1" applyAlignment="1"/>
  </cellXfs>
  <cellStyles count="98">
    <cellStyle name="20% - Accent1 2" xfId="26" xr:uid="{00000000-0005-0000-0000-000000000000}"/>
    <cellStyle name="20% - Accent1 3" xfId="27" xr:uid="{00000000-0005-0000-0000-000001000000}"/>
    <cellStyle name="20% - Accent2 2" xfId="28" xr:uid="{00000000-0005-0000-0000-000002000000}"/>
    <cellStyle name="20% - Accent2 3" xfId="29" xr:uid="{00000000-0005-0000-0000-000003000000}"/>
    <cellStyle name="20% - Accent3 2" xfId="30" xr:uid="{00000000-0005-0000-0000-000004000000}"/>
    <cellStyle name="20% - Accent3 3" xfId="31" xr:uid="{00000000-0005-0000-0000-000005000000}"/>
    <cellStyle name="20% - Accent4 2" xfId="32" xr:uid="{00000000-0005-0000-0000-000006000000}"/>
    <cellStyle name="20% - Accent4 3" xfId="33" xr:uid="{00000000-0005-0000-0000-000007000000}"/>
    <cellStyle name="20% - Accent5 2" xfId="34" xr:uid="{00000000-0005-0000-0000-000008000000}"/>
    <cellStyle name="20% - Accent6 2" xfId="35" xr:uid="{00000000-0005-0000-0000-000009000000}"/>
    <cellStyle name="40% - Accent1 2" xfId="36" xr:uid="{00000000-0005-0000-0000-00000A000000}"/>
    <cellStyle name="40% - Accent2 2" xfId="37" xr:uid="{00000000-0005-0000-0000-00000B000000}"/>
    <cellStyle name="40% - Accent3 2" xfId="38" xr:uid="{00000000-0005-0000-0000-00000C000000}"/>
    <cellStyle name="40% - Accent3 3" xfId="39" xr:uid="{00000000-0005-0000-0000-00000D000000}"/>
    <cellStyle name="40% - Accent4 2" xfId="40" xr:uid="{00000000-0005-0000-0000-00000E000000}"/>
    <cellStyle name="40% - Accent5 2" xfId="41" xr:uid="{00000000-0005-0000-0000-00000F000000}"/>
    <cellStyle name="40% - Accent6 2" xfId="42" xr:uid="{00000000-0005-0000-0000-000010000000}"/>
    <cellStyle name="60% - Accent1 2" xfId="43" xr:uid="{00000000-0005-0000-0000-000011000000}"/>
    <cellStyle name="60% - Accent2 2" xfId="44" xr:uid="{00000000-0005-0000-0000-000012000000}"/>
    <cellStyle name="60% - Accent3 2" xfId="45" xr:uid="{00000000-0005-0000-0000-000013000000}"/>
    <cellStyle name="60% - Accent3 3" xfId="46" xr:uid="{00000000-0005-0000-0000-000014000000}"/>
    <cellStyle name="60% - Accent4 2" xfId="47" xr:uid="{00000000-0005-0000-0000-000015000000}"/>
    <cellStyle name="60% - Accent4 3" xfId="48" xr:uid="{00000000-0005-0000-0000-000016000000}"/>
    <cellStyle name="60% - Accent5 2" xfId="49" xr:uid="{00000000-0005-0000-0000-000017000000}"/>
    <cellStyle name="60% - Accent6 2" xfId="50" xr:uid="{00000000-0005-0000-0000-000018000000}"/>
    <cellStyle name="60% - Accent6 3" xfId="51" xr:uid="{00000000-0005-0000-0000-000019000000}"/>
    <cellStyle name="Accent1 2" xfId="52" xr:uid="{00000000-0005-0000-0000-00001A000000}"/>
    <cellStyle name="Accent2 2" xfId="53" xr:uid="{00000000-0005-0000-0000-00001B000000}"/>
    <cellStyle name="Accent3 2" xfId="54" xr:uid="{00000000-0005-0000-0000-00001C000000}"/>
    <cellStyle name="Accent4 2" xfId="55" xr:uid="{00000000-0005-0000-0000-00001D000000}"/>
    <cellStyle name="Accent5 2" xfId="56" xr:uid="{00000000-0005-0000-0000-00001E000000}"/>
    <cellStyle name="Accent6 2" xfId="57" xr:uid="{00000000-0005-0000-0000-00001F000000}"/>
    <cellStyle name="Bad 2" xfId="58" xr:uid="{00000000-0005-0000-0000-000020000000}"/>
    <cellStyle name="Calculation 2" xfId="59" xr:uid="{00000000-0005-0000-0000-000021000000}"/>
    <cellStyle name="Check Cell 2" xfId="60" xr:uid="{00000000-0005-0000-0000-000022000000}"/>
    <cellStyle name="Comma" xfId="7" builtinId="3"/>
    <cellStyle name="Comma 2" xfId="13" xr:uid="{00000000-0005-0000-0000-000024000000}"/>
    <cellStyle name="Comma 3" xfId="79" xr:uid="{00000000-0005-0000-0000-000025000000}"/>
    <cellStyle name="Comma 3 2" xfId="92" xr:uid="{E5930805-F454-43ED-84CC-155FAF7E948D}"/>
    <cellStyle name="Comma 4" xfId="83" xr:uid="{00000000-0005-0000-0000-000026000000}"/>
    <cellStyle name="Comma 5" xfId="89" xr:uid="{00000000-0005-0000-0000-000027000000}"/>
    <cellStyle name="Comma 6" xfId="96" xr:uid="{D0ACD87F-7B5F-43F8-B8D2-F7198C5278E4}"/>
    <cellStyle name="Explanatory Text 2" xfId="61" xr:uid="{00000000-0005-0000-0000-000028000000}"/>
    <cellStyle name="Followed Hyperlink 2" xfId="1" xr:uid="{00000000-0005-0000-0000-000029000000}"/>
    <cellStyle name="Good 2" xfId="62" xr:uid="{00000000-0005-0000-0000-00002A000000}"/>
    <cellStyle name="Heading 1 2" xfId="63" xr:uid="{00000000-0005-0000-0000-00002B000000}"/>
    <cellStyle name="Heading 1 3" xfId="85" xr:uid="{00000000-0005-0000-0000-00002C000000}"/>
    <cellStyle name="Heading 2 2" xfId="64" xr:uid="{00000000-0005-0000-0000-00002D000000}"/>
    <cellStyle name="Heading 3 2" xfId="65" xr:uid="{00000000-0005-0000-0000-00002E000000}"/>
    <cellStyle name="Heading 4 2" xfId="66" xr:uid="{00000000-0005-0000-0000-00002F000000}"/>
    <cellStyle name="Hyperlink" xfId="11" builtinId="8"/>
    <cellStyle name="Hyperlink 2" xfId="2" xr:uid="{00000000-0005-0000-0000-000031000000}"/>
    <cellStyle name="Hyperlink 3" xfId="14" xr:uid="{00000000-0005-0000-0000-000032000000}"/>
    <cellStyle name="Hyperlink 3 2" xfId="84" xr:uid="{00000000-0005-0000-0000-000033000000}"/>
    <cellStyle name="Hyperlink 4" xfId="80" xr:uid="{00000000-0005-0000-0000-000034000000}"/>
    <cellStyle name="Input 2" xfId="67" xr:uid="{00000000-0005-0000-0000-000035000000}"/>
    <cellStyle name="Linked Cell 2" xfId="68" xr:uid="{00000000-0005-0000-0000-000036000000}"/>
    <cellStyle name="Neutral 2" xfId="69" xr:uid="{00000000-0005-0000-0000-000037000000}"/>
    <cellStyle name="Normal" xfId="0" builtinId="0"/>
    <cellStyle name="Normal 10" xfId="87" xr:uid="{00000000-0005-0000-0000-000039000000}"/>
    <cellStyle name="Normal 17" xfId="24" xr:uid="{00000000-0005-0000-0000-00003A000000}"/>
    <cellStyle name="Normal 2" xfId="3" xr:uid="{00000000-0005-0000-0000-00003B000000}"/>
    <cellStyle name="Normal 2 2" xfId="15" xr:uid="{00000000-0005-0000-0000-00003C000000}"/>
    <cellStyle name="Normal 2 3" xfId="70" xr:uid="{00000000-0005-0000-0000-00003D000000}"/>
    <cellStyle name="Normal 2_AQconcPM10_15-04-11_v2" xfId="71" xr:uid="{00000000-0005-0000-0000-00003E000000}"/>
    <cellStyle name="Normal 3" xfId="21" xr:uid="{00000000-0005-0000-0000-00003F000000}"/>
    <cellStyle name="Normal 3 2" xfId="86" xr:uid="{00000000-0005-0000-0000-000040000000}"/>
    <cellStyle name="Normal 4" xfId="4" xr:uid="{00000000-0005-0000-0000-000041000000}"/>
    <cellStyle name="Normal 5" xfId="12" xr:uid="{00000000-0005-0000-0000-000042000000}"/>
    <cellStyle name="Normal 6" xfId="22" xr:uid="{00000000-0005-0000-0000-000043000000}"/>
    <cellStyle name="Normal 7" xfId="72" xr:uid="{00000000-0005-0000-0000-000044000000}"/>
    <cellStyle name="Normal 8" xfId="78" xr:uid="{00000000-0005-0000-0000-000045000000}"/>
    <cellStyle name="Normal 8 2" xfId="91" xr:uid="{90D9B85A-E1B3-4E53-B51D-85BF4CF0CCFC}"/>
    <cellStyle name="Normal 9" xfId="82" xr:uid="{00000000-0005-0000-0000-000046000000}"/>
    <cellStyle name="Normal 9 2" xfId="88" xr:uid="{00000000-0005-0000-0000-000047000000}"/>
    <cellStyle name="Normal 9 2 2" xfId="90" xr:uid="{D9259BA6-2A23-4EBD-9EC6-CA0BF70B4866}"/>
    <cellStyle name="Normal 9 2 2 2" xfId="95" xr:uid="{82F3A310-4D31-4570-BF1A-530E1C19EF32}"/>
    <cellStyle name="Normal 9 2 2 3" xfId="97" xr:uid="{36AAC072-D34D-4EA8-A43A-51C90CCC561E}"/>
    <cellStyle name="Normal 9 2 3" xfId="94" xr:uid="{310A419A-8C7F-4487-A6AA-96B99008EBED}"/>
    <cellStyle name="Normal_11908a_new updated" xfId="16" xr:uid="{00000000-0005-0000-0000-000048000000}"/>
    <cellStyle name="Normal_SESDATA internal" xfId="5" xr:uid="{00000000-0005-0000-0000-000049000000}"/>
    <cellStyle name="Normal_T3" xfId="10" xr:uid="{00000000-0005-0000-0000-00004A000000}"/>
    <cellStyle name="Normal_T4" xfId="17" xr:uid="{00000000-0005-0000-0000-00004B000000}"/>
    <cellStyle name="Normal_TSR4 data request B" xfId="9" xr:uid="{00000000-0005-0000-0000-00004C000000}"/>
    <cellStyle name="Normal_TSR4 data request B 2" xfId="18" xr:uid="{00000000-0005-0000-0000-00004D000000}"/>
    <cellStyle name="Note 2" xfId="6" xr:uid="{00000000-0005-0000-0000-00004E000000}"/>
    <cellStyle name="Note 2 2" xfId="73" xr:uid="{00000000-0005-0000-0000-00004F000000}"/>
    <cellStyle name="Note 3" xfId="74" xr:uid="{00000000-0005-0000-0000-000050000000}"/>
    <cellStyle name="Output 2" xfId="75" xr:uid="{00000000-0005-0000-0000-000051000000}"/>
    <cellStyle name="Per cent" xfId="8" builtinId="5"/>
    <cellStyle name="Percent 11" xfId="25" xr:uid="{00000000-0005-0000-0000-000053000000}"/>
    <cellStyle name="Percent 2" xfId="20" xr:uid="{00000000-0005-0000-0000-000054000000}"/>
    <cellStyle name="Percent 3" xfId="19" xr:uid="{00000000-0005-0000-0000-000055000000}"/>
    <cellStyle name="Percent 4" xfId="23" xr:uid="{00000000-0005-0000-0000-000056000000}"/>
    <cellStyle name="Percent 5" xfId="81" xr:uid="{00000000-0005-0000-0000-000057000000}"/>
    <cellStyle name="Percent 5 2" xfId="93" xr:uid="{7B5A26F4-8760-405F-B498-E16DA3C7D1A2}"/>
    <cellStyle name="Total 2" xfId="76" xr:uid="{00000000-0005-0000-0000-000058000000}"/>
    <cellStyle name="Warning Text 2" xfId="77" xr:uid="{00000000-0005-0000-0000-00005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chart'!$J$3</c:f>
              <c:strCache>
                <c:ptCount val="1"/>
                <c:pt idx="0">
                  <c:v>NMVOC</c:v>
                </c:pt>
              </c:strCache>
            </c:strRef>
          </c:tx>
          <c:cat>
            <c:numRef>
              <c:f>'Data for chart'!$I$4:$I$35</c:f>
              <c:numCache>
                <c:formatCode>General</c:formatCode>
                <c:ptCount val="32"/>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chart'!$J$4:$J$35</c:f>
              <c:numCache>
                <c:formatCode>0</c:formatCode>
                <c:ptCount val="32"/>
                <c:pt idx="0">
                  <c:v>100</c:v>
                </c:pt>
                <c:pt idx="5">
                  <c:v>78.752104774224676</c:v>
                </c:pt>
                <c:pt idx="8">
                  <c:v>61.316872181452126</c:v>
                </c:pt>
                <c:pt idx="9">
                  <c:v>54.479099030998157</c:v>
                </c:pt>
                <c:pt idx="10">
                  <c:v>46.429594625024095</c:v>
                </c:pt>
                <c:pt idx="11">
                  <c:v>42.332709960553927</c:v>
                </c:pt>
                <c:pt idx="12">
                  <c:v>37.555296202538187</c:v>
                </c:pt>
                <c:pt idx="13">
                  <c:v>32.548946903059488</c:v>
                </c:pt>
                <c:pt idx="14">
                  <c:v>28.391532826669096</c:v>
                </c:pt>
                <c:pt idx="15">
                  <c:v>27.625851744147329</c:v>
                </c:pt>
                <c:pt idx="16">
                  <c:v>24.161657636547904</c:v>
                </c:pt>
                <c:pt idx="17">
                  <c:v>21.720643223176157</c:v>
                </c:pt>
                <c:pt idx="18">
                  <c:v>19.148077134832278</c:v>
                </c:pt>
                <c:pt idx="19">
                  <c:v>13.85677643039771</c:v>
                </c:pt>
                <c:pt idx="20">
                  <c:v>12.234305772408103</c:v>
                </c:pt>
                <c:pt idx="21">
                  <c:v>10.24641379505147</c:v>
                </c:pt>
                <c:pt idx="22">
                  <c:v>9.0478318675276181</c:v>
                </c:pt>
                <c:pt idx="23">
                  <c:v>8.0977364371733458</c:v>
                </c:pt>
                <c:pt idx="24">
                  <c:v>7.3815106512139694</c:v>
                </c:pt>
                <c:pt idx="25">
                  <c:v>6.8553039513254497</c:v>
                </c:pt>
                <c:pt idx="26">
                  <c:v>6.519116337507783</c:v>
                </c:pt>
                <c:pt idx="27">
                  <c:v>6.3290972514369281</c:v>
                </c:pt>
                <c:pt idx="28">
                  <c:v>6.1683118709154359</c:v>
                </c:pt>
                <c:pt idx="29">
                  <c:v>6.0221433431686249</c:v>
                </c:pt>
                <c:pt idx="30">
                  <c:v>4.7797108573207288</c:v>
                </c:pt>
                <c:pt idx="31">
                  <c:v>5.0866647655890329</c:v>
                </c:pt>
              </c:numCache>
            </c:numRef>
          </c:val>
          <c:smooth val="0"/>
          <c:extLst>
            <c:ext xmlns:c16="http://schemas.microsoft.com/office/drawing/2014/chart" uri="{C3380CC4-5D6E-409C-BE32-E72D297353CC}">
              <c16:uniqueId val="{00000000-794A-4C12-AF4D-7450136AECA6}"/>
            </c:ext>
          </c:extLst>
        </c:ser>
        <c:ser>
          <c:idx val="1"/>
          <c:order val="1"/>
          <c:tx>
            <c:strRef>
              <c:f>'Data for chart'!$K$3</c:f>
              <c:strCache>
                <c:ptCount val="1"/>
                <c:pt idx="0">
                  <c:v>NOx</c:v>
                </c:pt>
              </c:strCache>
            </c:strRef>
          </c:tx>
          <c:cat>
            <c:numRef>
              <c:f>'Data for chart'!$I$4:$I$35</c:f>
              <c:numCache>
                <c:formatCode>General</c:formatCode>
                <c:ptCount val="32"/>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chart'!$K$4:$K$35</c:f>
              <c:numCache>
                <c:formatCode>0</c:formatCode>
                <c:ptCount val="32"/>
                <c:pt idx="0">
                  <c:v>100</c:v>
                </c:pt>
                <c:pt idx="5">
                  <c:v>90.921811523633892</c:v>
                </c:pt>
                <c:pt idx="8">
                  <c:v>79.582100277808067</c:v>
                </c:pt>
                <c:pt idx="9">
                  <c:v>76.162444284579522</c:v>
                </c:pt>
                <c:pt idx="10">
                  <c:v>69.638953506530555</c:v>
                </c:pt>
                <c:pt idx="11">
                  <c:v>64.861621265175614</c:v>
                </c:pt>
                <c:pt idx="12">
                  <c:v>64.444007460311994</c:v>
                </c:pt>
                <c:pt idx="13">
                  <c:v>62.063696540665234</c:v>
                </c:pt>
                <c:pt idx="14">
                  <c:v>60.195425151573332</c:v>
                </c:pt>
                <c:pt idx="15">
                  <c:v>76.660915039032801</c:v>
                </c:pt>
                <c:pt idx="16">
                  <c:v>71.737127395457932</c:v>
                </c:pt>
                <c:pt idx="17">
                  <c:v>71.909891874179863</c:v>
                </c:pt>
                <c:pt idx="18">
                  <c:v>67.198737435185819</c:v>
                </c:pt>
                <c:pt idx="19">
                  <c:v>60.6270424561095</c:v>
                </c:pt>
                <c:pt idx="20">
                  <c:v>57.244845545745655</c:v>
                </c:pt>
                <c:pt idx="21">
                  <c:v>50.839270257748126</c:v>
                </c:pt>
                <c:pt idx="22">
                  <c:v>47.510231648529476</c:v>
                </c:pt>
                <c:pt idx="23">
                  <c:v>44.453629332680038</c:v>
                </c:pt>
                <c:pt idx="24">
                  <c:v>44.599814660829345</c:v>
                </c:pt>
                <c:pt idx="25">
                  <c:v>44.254285703385506</c:v>
                </c:pt>
                <c:pt idx="26">
                  <c:v>44.513432421468394</c:v>
                </c:pt>
                <c:pt idx="27">
                  <c:v>43.157895742265588</c:v>
                </c:pt>
                <c:pt idx="28">
                  <c:v>42.436931885460375</c:v>
                </c:pt>
                <c:pt idx="29">
                  <c:v>40.686034739013422</c:v>
                </c:pt>
                <c:pt idx="30">
                  <c:v>33.031239374103507</c:v>
                </c:pt>
                <c:pt idx="31">
                  <c:v>32.419918910933617</c:v>
                </c:pt>
              </c:numCache>
            </c:numRef>
          </c:val>
          <c:smooth val="0"/>
          <c:extLst>
            <c:ext xmlns:c16="http://schemas.microsoft.com/office/drawing/2014/chart" uri="{C3380CC4-5D6E-409C-BE32-E72D297353CC}">
              <c16:uniqueId val="{00000001-794A-4C12-AF4D-7450136AECA6}"/>
            </c:ext>
          </c:extLst>
        </c:ser>
        <c:ser>
          <c:idx val="2"/>
          <c:order val="2"/>
          <c:tx>
            <c:strRef>
              <c:f>'Data for chart'!$L$3</c:f>
              <c:strCache>
                <c:ptCount val="1"/>
                <c:pt idx="0">
                  <c:v>PM10</c:v>
                </c:pt>
              </c:strCache>
            </c:strRef>
          </c:tx>
          <c:cat>
            <c:numRef>
              <c:f>'Data for chart'!$I$4:$I$35</c:f>
              <c:numCache>
                <c:formatCode>General</c:formatCode>
                <c:ptCount val="32"/>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chart'!$L$4:$L$35</c:f>
              <c:numCache>
                <c:formatCode>0</c:formatCode>
                <c:ptCount val="32"/>
                <c:pt idx="0">
                  <c:v>100</c:v>
                </c:pt>
                <c:pt idx="5">
                  <c:v>101.34440867969057</c:v>
                </c:pt>
                <c:pt idx="8">
                  <c:v>95.185159885089178</c:v>
                </c:pt>
                <c:pt idx="9">
                  <c:v>93.428913266044717</c:v>
                </c:pt>
                <c:pt idx="10">
                  <c:v>83.131350806873243</c:v>
                </c:pt>
                <c:pt idx="11">
                  <c:v>77.723731647475674</c:v>
                </c:pt>
                <c:pt idx="12">
                  <c:v>79.160155445002999</c:v>
                </c:pt>
                <c:pt idx="13">
                  <c:v>76.960428336529191</c:v>
                </c:pt>
                <c:pt idx="14">
                  <c:v>74.79375739368939</c:v>
                </c:pt>
                <c:pt idx="15">
                  <c:v>84.006461755322746</c:v>
                </c:pt>
                <c:pt idx="16">
                  <c:v>79.173602703409088</c:v>
                </c:pt>
                <c:pt idx="17">
                  <c:v>67.944312553374388</c:v>
                </c:pt>
                <c:pt idx="18">
                  <c:v>60.979309802087066</c:v>
                </c:pt>
                <c:pt idx="19">
                  <c:v>56.430736576756566</c:v>
                </c:pt>
                <c:pt idx="20">
                  <c:v>51.171448784968163</c:v>
                </c:pt>
                <c:pt idx="21">
                  <c:v>45.62787516659661</c:v>
                </c:pt>
                <c:pt idx="22">
                  <c:v>43.637874380514511</c:v>
                </c:pt>
                <c:pt idx="23">
                  <c:v>40.368587374808222</c:v>
                </c:pt>
                <c:pt idx="24">
                  <c:v>39.089301155184017</c:v>
                </c:pt>
                <c:pt idx="25">
                  <c:v>37.383586195685076</c:v>
                </c:pt>
                <c:pt idx="26">
                  <c:v>37.383586195685076</c:v>
                </c:pt>
                <c:pt idx="27">
                  <c:v>36.815014542518767</c:v>
                </c:pt>
                <c:pt idx="28">
                  <c:v>36.815014542518767</c:v>
                </c:pt>
                <c:pt idx="29">
                  <c:v>36.246442889352451</c:v>
                </c:pt>
                <c:pt idx="30">
                  <c:v>27.007153525399865</c:v>
                </c:pt>
                <c:pt idx="31">
                  <c:v>29.139297224773543</c:v>
                </c:pt>
              </c:numCache>
            </c:numRef>
          </c:val>
          <c:smooth val="0"/>
          <c:extLst>
            <c:ext xmlns:c16="http://schemas.microsoft.com/office/drawing/2014/chart" uri="{C3380CC4-5D6E-409C-BE32-E72D297353CC}">
              <c16:uniqueId val="{00000002-794A-4C12-AF4D-7450136AECA6}"/>
            </c:ext>
          </c:extLst>
        </c:ser>
        <c:ser>
          <c:idx val="3"/>
          <c:order val="3"/>
          <c:tx>
            <c:strRef>
              <c:f>'Data for chart'!$M$3</c:f>
              <c:strCache>
                <c:ptCount val="1"/>
                <c:pt idx="0">
                  <c:v>PM25</c:v>
                </c:pt>
              </c:strCache>
            </c:strRef>
          </c:tx>
          <c:cat>
            <c:numRef>
              <c:f>'Data for chart'!$I$4:$I$35</c:f>
              <c:numCache>
                <c:formatCode>General</c:formatCode>
                <c:ptCount val="32"/>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chart'!$M$4:$M$35</c:f>
              <c:numCache>
                <c:formatCode>0</c:formatCode>
                <c:ptCount val="32"/>
                <c:pt idx="0">
                  <c:v>99.999999999999986</c:v>
                </c:pt>
                <c:pt idx="5">
                  <c:v>101.48872325241244</c:v>
                </c:pt>
                <c:pt idx="8">
                  <c:v>94.499274292230837</c:v>
                </c:pt>
                <c:pt idx="9">
                  <c:v>92.501832932809549</c:v>
                </c:pt>
                <c:pt idx="10">
                  <c:v>81.487127764929426</c:v>
                </c:pt>
                <c:pt idx="11">
                  <c:v>75.732800072519808</c:v>
                </c:pt>
                <c:pt idx="12">
                  <c:v>76.92588956207031</c:v>
                </c:pt>
                <c:pt idx="13">
                  <c:v>74.448883795122754</c:v>
                </c:pt>
                <c:pt idx="14">
                  <c:v>72.009789672243002</c:v>
                </c:pt>
                <c:pt idx="15">
                  <c:v>81.503224178249198</c:v>
                </c:pt>
                <c:pt idx="16">
                  <c:v>75.703956304027642</c:v>
                </c:pt>
                <c:pt idx="17">
                  <c:v>63.948683586010915</c:v>
                </c:pt>
                <c:pt idx="18">
                  <c:v>56.738782985627338</c:v>
                </c:pt>
                <c:pt idx="19">
                  <c:v>51.723199959273543</c:v>
                </c:pt>
                <c:pt idx="20">
                  <c:v>46.080669054625517</c:v>
                </c:pt>
                <c:pt idx="21">
                  <c:v>40.594875119551048</c:v>
                </c:pt>
                <c:pt idx="22">
                  <c:v>38.087083606374151</c:v>
                </c:pt>
                <c:pt idx="23">
                  <c:v>34.952344214903029</c:v>
                </c:pt>
                <c:pt idx="24">
                  <c:v>32.914763610446798</c:v>
                </c:pt>
                <c:pt idx="25">
                  <c:v>31.033919975564128</c:v>
                </c:pt>
                <c:pt idx="26">
                  <c:v>30.877183005990574</c:v>
                </c:pt>
                <c:pt idx="27">
                  <c:v>30.406972097269904</c:v>
                </c:pt>
                <c:pt idx="28">
                  <c:v>29.93676118854923</c:v>
                </c:pt>
                <c:pt idx="29">
                  <c:v>29.309813310255006</c:v>
                </c:pt>
                <c:pt idx="30">
                  <c:v>21.629701801150752</c:v>
                </c:pt>
                <c:pt idx="31">
                  <c:v>22.726860588165646</c:v>
                </c:pt>
              </c:numCache>
            </c:numRef>
          </c:val>
          <c:smooth val="0"/>
          <c:extLst>
            <c:ext xmlns:c16="http://schemas.microsoft.com/office/drawing/2014/chart" uri="{C3380CC4-5D6E-409C-BE32-E72D297353CC}">
              <c16:uniqueId val="{00000003-794A-4C12-AF4D-7450136AECA6}"/>
            </c:ext>
          </c:extLst>
        </c:ser>
        <c:ser>
          <c:idx val="4"/>
          <c:order val="4"/>
          <c:tx>
            <c:strRef>
              <c:f>'Data for chart'!$N$3</c:f>
              <c:strCache>
                <c:ptCount val="1"/>
                <c:pt idx="0">
                  <c:v>Pb</c:v>
                </c:pt>
              </c:strCache>
            </c:strRef>
          </c:tx>
          <c:cat>
            <c:numRef>
              <c:f>'Data for chart'!$I$4:$I$35</c:f>
              <c:numCache>
                <c:formatCode>General</c:formatCode>
                <c:ptCount val="32"/>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chart'!$N$4:$N$35</c:f>
              <c:numCache>
                <c:formatCode>0</c:formatCode>
                <c:ptCount val="32"/>
                <c:pt idx="0">
                  <c:v>100</c:v>
                </c:pt>
                <c:pt idx="5">
                  <c:v>48.803036091944165</c:v>
                </c:pt>
                <c:pt idx="8">
                  <c:v>27.266602885080022</c:v>
                </c:pt>
                <c:pt idx="9">
                  <c:v>14.993263454975933</c:v>
                </c:pt>
                <c:pt idx="10">
                  <c:v>1.5516192122442767</c:v>
                </c:pt>
                <c:pt idx="11">
                  <c:v>1.5430631285779806</c:v>
                </c:pt>
                <c:pt idx="12">
                  <c:v>1.5897201717303444</c:v>
                </c:pt>
                <c:pt idx="13">
                  <c:v>1.6097737050806435</c:v>
                </c:pt>
                <c:pt idx="14">
                  <c:v>1.6267958078053264</c:v>
                </c:pt>
                <c:pt idx="15">
                  <c:v>1.9784182795995944</c:v>
                </c:pt>
                <c:pt idx="16">
                  <c:v>2.0202634505908685</c:v>
                </c:pt>
                <c:pt idx="17">
                  <c:v>2.033876773409292</c:v>
                </c:pt>
                <c:pt idx="18">
                  <c:v>2.0110134998489113</c:v>
                </c:pt>
                <c:pt idx="19">
                  <c:v>1.9760912937000885</c:v>
                </c:pt>
                <c:pt idx="20">
                  <c:v>1.8873240510251461</c:v>
                </c:pt>
                <c:pt idx="21">
                  <c:v>1.842243596456359</c:v>
                </c:pt>
                <c:pt idx="22">
                  <c:v>1.8207867783580833</c:v>
                </c:pt>
                <c:pt idx="23">
                  <c:v>1.8366567361546726</c:v>
                </c:pt>
                <c:pt idx="24">
                  <c:v>1.8620763613491915</c:v>
                </c:pt>
                <c:pt idx="25">
                  <c:v>1.8777742646521012</c:v>
                </c:pt>
                <c:pt idx="26">
                  <c:v>1.9167177179013923</c:v>
                </c:pt>
                <c:pt idx="27">
                  <c:v>2.0694633275488576</c:v>
                </c:pt>
                <c:pt idx="28">
                  <c:v>2.0558351185687926</c:v>
                </c:pt>
                <c:pt idx="29">
                  <c:v>2.2663606178511917</c:v>
                </c:pt>
                <c:pt idx="30">
                  <c:v>1.8566472676684569</c:v>
                </c:pt>
              </c:numCache>
            </c:numRef>
          </c:val>
          <c:smooth val="0"/>
          <c:extLst>
            <c:ext xmlns:c16="http://schemas.microsoft.com/office/drawing/2014/chart" uri="{C3380CC4-5D6E-409C-BE32-E72D297353CC}">
              <c16:uniqueId val="{00000004-794A-4C12-AF4D-7450136AECA6}"/>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legend>
      <c:legendPos val="r"/>
      <c:layout>
        <c:manualLayout>
          <c:xMode val="edge"/>
          <c:yMode val="edge"/>
          <c:x val="0.85522542244462474"/>
          <c:y val="0.18727670094922511"/>
          <c:w val="0.10973296080691738"/>
          <c:h val="0.20607312400082983"/>
        </c:manualLayout>
      </c:layout>
      <c:overlay val="0"/>
    </c:legend>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2021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'T13.5'!$M$3:$AL$3</c:f>
              <c:numCache>
                <c:formatCode>0.00</c:formatCode>
                <c:ptCount val="26"/>
                <c:pt idx="0">
                  <c:v>0.59246625963328925</c:v>
                </c:pt>
                <c:pt idx="1">
                  <c:v>0.60389936911385711</c:v>
                </c:pt>
                <c:pt idx="2">
                  <c:v>0.60241710419116401</c:v>
                </c:pt>
                <c:pt idx="3">
                  <c:v>0.5864868691538091</c:v>
                </c:pt>
                <c:pt idx="4">
                  <c:v>0.55447201809174107</c:v>
                </c:pt>
                <c:pt idx="5">
                  <c:v>0.55486733752093764</c:v>
                </c:pt>
                <c:pt idx="6">
                  <c:v>0.57208137141683379</c:v>
                </c:pt>
                <c:pt idx="7">
                  <c:v>0.58336893124038114</c:v>
                </c:pt>
                <c:pt idx="8">
                  <c:v>0.53300668342886715</c:v>
                </c:pt>
                <c:pt idx="9">
                  <c:v>0.53319459313333817</c:v>
                </c:pt>
                <c:pt idx="10">
                  <c:v>0.542161284527922</c:v>
                </c:pt>
                <c:pt idx="11">
                  <c:v>0.57018882505145274</c:v>
                </c:pt>
                <c:pt idx="12">
                  <c:v>0.52197433679382377</c:v>
                </c:pt>
                <c:pt idx="13">
                  <c:v>0.52670147551380064</c:v>
                </c:pt>
                <c:pt idx="14">
                  <c:v>0.54225478929590665</c:v>
                </c:pt>
                <c:pt idx="15">
                  <c:v>0.49838713256523709</c:v>
                </c:pt>
                <c:pt idx="16">
                  <c:v>0.47928843303569257</c:v>
                </c:pt>
                <c:pt idx="17">
                  <c:v>0.48581999404261828</c:v>
                </c:pt>
                <c:pt idx="18">
                  <c:v>0.47909866834068171</c:v>
                </c:pt>
                <c:pt idx="19">
                  <c:v>0.46383298591683275</c:v>
                </c:pt>
                <c:pt idx="20">
                  <c:v>0.44550400233184212</c:v>
                </c:pt>
                <c:pt idx="21">
                  <c:v>0.46056029841807034</c:v>
                </c:pt>
                <c:pt idx="22">
                  <c:v>0.39208155019017848</c:v>
                </c:pt>
                <c:pt idx="23">
                  <c:v>0.43159508003922586</c:v>
                </c:pt>
                <c:pt idx="24">
                  <c:v>0.33274408775192732</c:v>
                </c:pt>
                <c:pt idx="25">
                  <c:v>0.32790870665172422</c:v>
                </c:pt>
              </c:numCache>
            </c:numRef>
          </c:val>
          <c:smooth val="0"/>
          <c:extLst>
            <c:ext xmlns:c16="http://schemas.microsoft.com/office/drawing/2014/chart" uri="{C3380CC4-5D6E-409C-BE32-E72D297353CC}">
              <c16:uniqueId val="{00000000-E239-40EA-A158-9495AE54017A}"/>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'T13.5'!$M$4:$AL$4</c:f>
              <c:numCache>
                <c:formatCode>0.00</c:formatCode>
                <c:ptCount val="26"/>
                <c:pt idx="0">
                  <c:v>5.748497657829331</c:v>
                </c:pt>
                <c:pt idx="1">
                  <c:v>5.7899861317253549</c:v>
                </c:pt>
                <c:pt idx="2">
                  <c:v>5.9886273313105463</c:v>
                </c:pt>
                <c:pt idx="3">
                  <c:v>6.0658327674502264</c:v>
                </c:pt>
                <c:pt idx="4">
                  <c:v>6.0403911298868422</c:v>
                </c:pt>
                <c:pt idx="5">
                  <c:v>6.0281178640451953</c:v>
                </c:pt>
                <c:pt idx="6">
                  <c:v>6.2360173649462345</c:v>
                </c:pt>
                <c:pt idx="7">
                  <c:v>6.1608855896216603</c:v>
                </c:pt>
                <c:pt idx="8">
                  <c:v>6.2056396740645496</c:v>
                </c:pt>
                <c:pt idx="9">
                  <c:v>6.2004650196017224</c:v>
                </c:pt>
                <c:pt idx="10">
                  <c:v>6.2631915392573552</c:v>
                </c:pt>
                <c:pt idx="11">
                  <c:v>6.2860478341010761</c:v>
                </c:pt>
                <c:pt idx="12">
                  <c:v>6.1232991478224612</c:v>
                </c:pt>
                <c:pt idx="13">
                  <c:v>5.9531136669806921</c:v>
                </c:pt>
                <c:pt idx="14">
                  <c:v>5.7078313765349389</c:v>
                </c:pt>
                <c:pt idx="15">
                  <c:v>5.6000931615538008</c:v>
                </c:pt>
                <c:pt idx="16">
                  <c:v>5.5921695806244083</c:v>
                </c:pt>
                <c:pt idx="17">
                  <c:v>5.4822257320528003</c:v>
                </c:pt>
                <c:pt idx="18">
                  <c:v>5.4744152477178663</c:v>
                </c:pt>
                <c:pt idx="19">
                  <c:v>5.4796914772365763</c:v>
                </c:pt>
                <c:pt idx="20">
                  <c:v>5.5549689896778602</c:v>
                </c:pt>
                <c:pt idx="21">
                  <c:v>5.6432319360779628</c:v>
                </c:pt>
                <c:pt idx="22">
                  <c:v>5.5201480957016038</c:v>
                </c:pt>
                <c:pt idx="23">
                  <c:v>5.3691451843544744</c:v>
                </c:pt>
                <c:pt idx="24">
                  <c:v>3.9432836112362937</c:v>
                </c:pt>
                <c:pt idx="25">
                  <c:v>4.7401286590995948</c:v>
                </c:pt>
              </c:numCache>
            </c:numRef>
          </c:val>
          <c:smooth val="0"/>
          <c:extLst>
            <c:ext xmlns:c16="http://schemas.microsoft.com/office/drawing/2014/chart" uri="{C3380CC4-5D6E-409C-BE32-E72D297353CC}">
              <c16:uniqueId val="{00000001-E239-40EA-A158-9495AE54017A}"/>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'T13.5'!$M$5:$AL$5</c:f>
              <c:numCache>
                <c:formatCode>0.00</c:formatCode>
                <c:ptCount val="26"/>
                <c:pt idx="0">
                  <c:v>1.8561162381743972</c:v>
                </c:pt>
                <c:pt idx="1">
                  <c:v>1.8118808305040532</c:v>
                </c:pt>
                <c:pt idx="2">
                  <c:v>1.8300333420149861</c:v>
                </c:pt>
                <c:pt idx="3">
                  <c:v>1.7860225964727154</c:v>
                </c:pt>
                <c:pt idx="4">
                  <c:v>1.7415791024233962</c:v>
                </c:pt>
                <c:pt idx="5">
                  <c:v>1.7181304807975315</c:v>
                </c:pt>
                <c:pt idx="6">
                  <c:v>1.7335638871769752</c:v>
                </c:pt>
                <c:pt idx="7">
                  <c:v>1.8004647433692138</c:v>
                </c:pt>
                <c:pt idx="8">
                  <c:v>1.8536606845130674</c:v>
                </c:pt>
                <c:pt idx="9">
                  <c:v>1.9127147134721727</c:v>
                </c:pt>
                <c:pt idx="10">
                  <c:v>1.9646260909547413</c:v>
                </c:pt>
                <c:pt idx="11">
                  <c:v>2.0098052243523488</c:v>
                </c:pt>
                <c:pt idx="12">
                  <c:v>1.8939082264778393</c:v>
                </c:pt>
                <c:pt idx="13">
                  <c:v>1.7564028450384894</c:v>
                </c:pt>
                <c:pt idx="14">
                  <c:v>1.7861755224356888</c:v>
                </c:pt>
                <c:pt idx="15">
                  <c:v>1.7246787845271994</c:v>
                </c:pt>
                <c:pt idx="16">
                  <c:v>1.7416178968022118</c:v>
                </c:pt>
                <c:pt idx="17">
                  <c:v>1.7328166758635524</c:v>
                </c:pt>
                <c:pt idx="18">
                  <c:v>1.7098138303150554</c:v>
                </c:pt>
                <c:pt idx="19">
                  <c:v>1.7444745756920135</c:v>
                </c:pt>
                <c:pt idx="20">
                  <c:v>1.8058687220100942</c:v>
                </c:pt>
                <c:pt idx="21">
                  <c:v>1.8557726326308308</c:v>
                </c:pt>
                <c:pt idx="22">
                  <c:v>1.8179664295414022</c:v>
                </c:pt>
                <c:pt idx="23">
                  <c:v>1.7393314993495421</c:v>
                </c:pt>
                <c:pt idx="24">
                  <c:v>1.5217597746566707</c:v>
                </c:pt>
                <c:pt idx="25">
                  <c:v>1.8266686122609594</c:v>
                </c:pt>
              </c:numCache>
            </c:numRef>
          </c:val>
          <c:smooth val="0"/>
          <c:extLst>
            <c:ext xmlns:c16="http://schemas.microsoft.com/office/drawing/2014/chart" uri="{C3380CC4-5D6E-409C-BE32-E72D297353CC}">
              <c16:uniqueId val="{00000002-E239-40EA-A158-9495AE54017A}"/>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'T13.5'!$M$6:$AL$6</c:f>
              <c:numCache>
                <c:formatCode>0.00</c:formatCode>
                <c:ptCount val="26"/>
                <c:pt idx="0">
                  <c:v>0.93072484935600452</c:v>
                </c:pt>
                <c:pt idx="1">
                  <c:v>0.99974825762108677</c:v>
                </c:pt>
                <c:pt idx="2">
                  <c:v>1.1407133977152817</c:v>
                </c:pt>
                <c:pt idx="3">
                  <c:v>1.1374970490736545</c:v>
                </c:pt>
                <c:pt idx="4">
                  <c:v>1.1041634275728893</c:v>
                </c:pt>
                <c:pt idx="5">
                  <c:v>1.0908332034232213</c:v>
                </c:pt>
                <c:pt idx="6">
                  <c:v>1.1154193986980045</c:v>
                </c:pt>
                <c:pt idx="7">
                  <c:v>1.1512216778293001</c:v>
                </c:pt>
                <c:pt idx="8">
                  <c:v>1.1808956308300667</c:v>
                </c:pt>
                <c:pt idx="9">
                  <c:v>1.2238163121733001</c:v>
                </c:pt>
                <c:pt idx="10">
                  <c:v>1.2674249149110588</c:v>
                </c:pt>
                <c:pt idx="11">
                  <c:v>1.3311326746179402</c:v>
                </c:pt>
                <c:pt idx="12">
                  <c:v>1.2725959249992078</c:v>
                </c:pt>
                <c:pt idx="13">
                  <c:v>1.255104000705487</c:v>
                </c:pt>
                <c:pt idx="14">
                  <c:v>1.2830860114280338</c:v>
                </c:pt>
                <c:pt idx="15">
                  <c:v>1.2793526004683906</c:v>
                </c:pt>
                <c:pt idx="16">
                  <c:v>1.2945753344817601</c:v>
                </c:pt>
                <c:pt idx="17">
                  <c:v>1.3121910694225893</c:v>
                </c:pt>
                <c:pt idx="18">
                  <c:v>1.3704693688006762</c:v>
                </c:pt>
                <c:pt idx="19">
                  <c:v>1.440637912886896</c:v>
                </c:pt>
                <c:pt idx="20">
                  <c:v>1.5600216868684982</c:v>
                </c:pt>
                <c:pt idx="21">
                  <c:v>1.6716382938164893</c:v>
                </c:pt>
                <c:pt idx="22">
                  <c:v>1.6351732114279782</c:v>
                </c:pt>
                <c:pt idx="23">
                  <c:v>1.5705489637249086</c:v>
                </c:pt>
                <c:pt idx="24">
                  <c:v>1.3928291046809451</c:v>
                </c:pt>
                <c:pt idx="25">
                  <c:v>1.7940378554844298</c:v>
                </c:pt>
              </c:numCache>
            </c:numRef>
          </c:val>
          <c:smooth val="0"/>
          <c:extLst>
            <c:ext xmlns:c16="http://schemas.microsoft.com/office/drawing/2014/chart" uri="{C3380CC4-5D6E-409C-BE32-E72D297353CC}">
              <c16:uniqueId val="{00000003-E239-40EA-A158-9495AE54017A}"/>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'T13.5'!$M$7:$AL$7</c:f>
              <c:numCache>
                <c:formatCode>0.00</c:formatCode>
                <c:ptCount val="26"/>
                <c:pt idx="0">
                  <c:v>0.1189511168665629</c:v>
                </c:pt>
                <c:pt idx="1">
                  <c:v>0.12121528590037725</c:v>
                </c:pt>
                <c:pt idx="2">
                  <c:v>0.13954946409238217</c:v>
                </c:pt>
                <c:pt idx="3">
                  <c:v>0.13772913548229321</c:v>
                </c:pt>
                <c:pt idx="4">
                  <c:v>0.13962537717713738</c:v>
                </c:pt>
                <c:pt idx="5">
                  <c:v>0.14397192846401985</c:v>
                </c:pt>
                <c:pt idx="6">
                  <c:v>0.14290610611731935</c:v>
                </c:pt>
                <c:pt idx="7">
                  <c:v>0.14441035854770967</c:v>
                </c:pt>
                <c:pt idx="8">
                  <c:v>0.14987550012935072</c:v>
                </c:pt>
                <c:pt idx="9">
                  <c:v>0.15370912373305279</c:v>
                </c:pt>
                <c:pt idx="10">
                  <c:v>0.15828013565791538</c:v>
                </c:pt>
                <c:pt idx="11">
                  <c:v>0.16942553049723874</c:v>
                </c:pt>
                <c:pt idx="12">
                  <c:v>0.17006350199665041</c:v>
                </c:pt>
                <c:pt idx="13">
                  <c:v>0.16996724769050858</c:v>
                </c:pt>
                <c:pt idx="14">
                  <c:v>0.17059350410268931</c:v>
                </c:pt>
                <c:pt idx="15">
                  <c:v>0.16430117901349001</c:v>
                </c:pt>
                <c:pt idx="16">
                  <c:v>0.16769768677647312</c:v>
                </c:pt>
                <c:pt idx="17">
                  <c:v>0.16790592404856691</c:v>
                </c:pt>
                <c:pt idx="18">
                  <c:v>0.17133178810599334</c:v>
                </c:pt>
                <c:pt idx="19">
                  <c:v>0.16794545806342231</c:v>
                </c:pt>
                <c:pt idx="20">
                  <c:v>0.1673126355860739</c:v>
                </c:pt>
                <c:pt idx="21">
                  <c:v>0.16545485119598208</c:v>
                </c:pt>
                <c:pt idx="22">
                  <c:v>0.15686625662715675</c:v>
                </c:pt>
                <c:pt idx="23">
                  <c:v>0.16137556070930045</c:v>
                </c:pt>
                <c:pt idx="24">
                  <c:v>0.12363732309273909</c:v>
                </c:pt>
                <c:pt idx="25">
                  <c:v>0.13074031940185615</c:v>
                </c:pt>
              </c:numCache>
            </c:numRef>
          </c:val>
          <c:smooth val="0"/>
          <c:extLst>
            <c:ext xmlns:c16="http://schemas.microsoft.com/office/drawing/2014/chart" uri="{C3380CC4-5D6E-409C-BE32-E72D297353CC}">
              <c16:uniqueId val="{00000004-E239-40EA-A158-9495AE54017A}"/>
            </c:ext>
          </c:extLst>
        </c:ser>
        <c:ser>
          <c:idx val="5"/>
          <c:order val="5"/>
          <c:tx>
            <c:strRef>
              <c:f>'T13.5'!$L$8</c:f>
              <c:strCache>
                <c:ptCount val="1"/>
                <c:pt idx="0">
                  <c:v>International Aviation and Shipping</c:v>
                </c:pt>
              </c:strCache>
            </c:strRef>
          </c:tx>
          <c:spPr>
            <a:ln w="28575" cap="rnd">
              <a:solidFill>
                <a:schemeClr val="accent6"/>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'T13.5'!$M$8:$AL$8</c:f>
              <c:numCache>
                <c:formatCode>0.00</c:formatCode>
                <c:ptCount val="26"/>
                <c:pt idx="0">
                  <c:v>1.3152789612383025</c:v>
                </c:pt>
                <c:pt idx="1">
                  <c:v>1.4639451975216753</c:v>
                </c:pt>
                <c:pt idx="2">
                  <c:v>1.7651701988257438</c:v>
                </c:pt>
                <c:pt idx="3">
                  <c:v>1.5969689893521626</c:v>
                </c:pt>
                <c:pt idx="4">
                  <c:v>1.4439789423236484</c:v>
                </c:pt>
                <c:pt idx="5">
                  <c:v>1.5650152413364535</c:v>
                </c:pt>
                <c:pt idx="6">
                  <c:v>1.4035431997572447</c:v>
                </c:pt>
                <c:pt idx="7">
                  <c:v>1.3413504573872235</c:v>
                </c:pt>
                <c:pt idx="8">
                  <c:v>1.5168722215446169</c:v>
                </c:pt>
                <c:pt idx="9">
                  <c:v>1.6247214113691106</c:v>
                </c:pt>
                <c:pt idx="10">
                  <c:v>1.703643530553413</c:v>
                </c:pt>
                <c:pt idx="11">
                  <c:v>1.7542304448643813</c:v>
                </c:pt>
                <c:pt idx="12">
                  <c:v>1.7895963600248006</c:v>
                </c:pt>
                <c:pt idx="13">
                  <c:v>1.6428628781135453</c:v>
                </c:pt>
                <c:pt idx="14">
                  <c:v>1.4443714661468532</c:v>
                </c:pt>
                <c:pt idx="15">
                  <c:v>1.5665583694841372</c:v>
                </c:pt>
                <c:pt idx="16">
                  <c:v>1.4740391273186066</c:v>
                </c:pt>
                <c:pt idx="17">
                  <c:v>1.5440814676649237</c:v>
                </c:pt>
                <c:pt idx="18">
                  <c:v>1.6601310283326447</c:v>
                </c:pt>
                <c:pt idx="19">
                  <c:v>1.726661616803584</c:v>
                </c:pt>
                <c:pt idx="20">
                  <c:v>1.8172514861284657</c:v>
                </c:pt>
                <c:pt idx="21">
                  <c:v>1.9301456763869056</c:v>
                </c:pt>
                <c:pt idx="22">
                  <c:v>1.9032801858527155</c:v>
                </c:pt>
                <c:pt idx="23">
                  <c:v>1.9080307498884814</c:v>
                </c:pt>
                <c:pt idx="24">
                  <c:v>0.80645739130054628</c:v>
                </c:pt>
                <c:pt idx="25">
                  <c:v>0.69620466458526087</c:v>
                </c:pt>
              </c:numCache>
            </c:numRef>
          </c:val>
          <c:smooth val="0"/>
          <c:extLst>
            <c:ext xmlns:c16="http://schemas.microsoft.com/office/drawing/2014/chart" uri="{C3380CC4-5D6E-409C-BE32-E72D297353CC}">
              <c16:uniqueId val="{00000005-E239-40EA-A158-9495AE54017A}"/>
            </c:ext>
          </c:extLst>
        </c:ser>
        <c:ser>
          <c:idx val="6"/>
          <c:order val="6"/>
          <c:tx>
            <c:strRef>
              <c:f>'T13.5'!$L$9</c:f>
              <c:strCache>
                <c:ptCount val="1"/>
                <c:pt idx="0">
                  <c:v>Domestic Aviation and Shipping</c:v>
                </c:pt>
              </c:strCache>
            </c:strRef>
          </c:tx>
          <c:spPr>
            <a:ln w="28575" cap="rnd">
              <a:solidFill>
                <a:schemeClr val="accent1">
                  <a:lumMod val="60000"/>
                </a:schemeClr>
              </a:solidFill>
              <a:round/>
            </a:ln>
            <a:effectLst/>
          </c:spPr>
          <c:marker>
            <c:symbol val="none"/>
          </c:marker>
          <c:cat>
            <c:numRef>
              <c:f>'T13.5'!$M$2:$AL$2</c:f>
              <c:numCache>
                <c:formatCode>General</c:formatCode>
                <c:ptCount val="26"/>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'T13.5'!$M$9:$AL$9</c:f>
              <c:numCache>
                <c:formatCode>0.00</c:formatCode>
                <c:ptCount val="26"/>
                <c:pt idx="0">
                  <c:v>3.7614147472788773</c:v>
                </c:pt>
                <c:pt idx="1">
                  <c:v>4.5958827531854922</c:v>
                </c:pt>
                <c:pt idx="2">
                  <c:v>4.7002196923954473</c:v>
                </c:pt>
                <c:pt idx="3">
                  <c:v>4.7957220080265595</c:v>
                </c:pt>
                <c:pt idx="4">
                  <c:v>4.399862374137216</c:v>
                </c:pt>
                <c:pt idx="5">
                  <c:v>4.1257386743328839</c:v>
                </c:pt>
                <c:pt idx="6">
                  <c:v>4.3502383559526248</c:v>
                </c:pt>
                <c:pt idx="7">
                  <c:v>4.110559644443172</c:v>
                </c:pt>
                <c:pt idx="8">
                  <c:v>3.9425473539903302</c:v>
                </c:pt>
                <c:pt idx="9">
                  <c:v>3.9376961257075562</c:v>
                </c:pt>
                <c:pt idx="10">
                  <c:v>3.5870425232574377</c:v>
                </c:pt>
                <c:pt idx="11">
                  <c:v>3.6599658635034169</c:v>
                </c:pt>
                <c:pt idx="12">
                  <c:v>3.4259833678295797</c:v>
                </c:pt>
                <c:pt idx="13">
                  <c:v>3.2231827627761653</c:v>
                </c:pt>
                <c:pt idx="14">
                  <c:v>3.01477788513975</c:v>
                </c:pt>
                <c:pt idx="15">
                  <c:v>2.6316656691310265</c:v>
                </c:pt>
                <c:pt idx="16">
                  <c:v>2.4028787998687422</c:v>
                </c:pt>
                <c:pt idx="17">
                  <c:v>2.2739290936400982</c:v>
                </c:pt>
                <c:pt idx="18">
                  <c:v>2.3327636178680127</c:v>
                </c:pt>
                <c:pt idx="19">
                  <c:v>2.4648767370603122</c:v>
                </c:pt>
                <c:pt idx="20">
                  <c:v>2.5004124878607419</c:v>
                </c:pt>
                <c:pt idx="21">
                  <c:v>2.437585760577214</c:v>
                </c:pt>
                <c:pt idx="22">
                  <c:v>2.4953604632222213</c:v>
                </c:pt>
                <c:pt idx="23">
                  <c:v>2.4429162322129434</c:v>
                </c:pt>
                <c:pt idx="24">
                  <c:v>1.91428014683299</c:v>
                </c:pt>
                <c:pt idx="25">
                  <c:v>2.0240378689732816</c:v>
                </c:pt>
              </c:numCache>
            </c:numRef>
          </c:val>
          <c:smooth val="0"/>
          <c:extLst>
            <c:ext xmlns:c16="http://schemas.microsoft.com/office/drawing/2014/chart" uri="{C3380CC4-5D6E-409C-BE32-E72D297353CC}">
              <c16:uniqueId val="{00000006-E239-40EA-A158-9495AE54017A}"/>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2012-2022</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'T13.6a'!$A$17</c:f>
              <c:strCache>
                <c:ptCount val="1"/>
                <c:pt idx="0">
                  <c:v>Avg CO2</c:v>
                </c:pt>
              </c:strCache>
            </c:strRef>
          </c:tx>
          <c:cat>
            <c:numRef>
              <c:f>'T13.6a'!$M$2:$W$2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'T13.6a'!$M$17:$W$17</c:f>
              <c:numCache>
                <c:formatCode>_-* #,##0.0_-;\-* #,##0.0_-;_-* "-"?_-;_-@_-</c:formatCode>
                <c:ptCount val="11"/>
                <c:pt idx="0">
                  <c:v>133.19999999999999</c:v>
                </c:pt>
                <c:pt idx="1">
                  <c:v>128.4</c:v>
                </c:pt>
                <c:pt idx="2">
                  <c:v>124.4</c:v>
                </c:pt>
                <c:pt idx="3">
                  <c:v>121.4</c:v>
                </c:pt>
                <c:pt idx="4">
                  <c:v>120</c:v>
                </c:pt>
                <c:pt idx="5">
                  <c:v>120.2</c:v>
                </c:pt>
                <c:pt idx="6">
                  <c:v>123.6</c:v>
                </c:pt>
                <c:pt idx="7">
                  <c:v>126.5</c:v>
                </c:pt>
                <c:pt idx="8">
                  <c:v>128.9</c:v>
                </c:pt>
                <c:pt idx="9">
                  <c:v>124.7</c:v>
                </c:pt>
                <c:pt idx="10">
                  <c:v>119.2</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2012-2022</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'T13.6a'!$Q$206</c:f>
              <c:strCache>
                <c:ptCount val="1"/>
                <c:pt idx="0">
                  <c:v>Up to 130 g/km</c:v>
                </c:pt>
              </c:strCache>
            </c:strRef>
          </c:tx>
          <c:spPr>
            <a:solidFill>
              <a:schemeClr val="tx2">
                <a:lumMod val="75000"/>
              </a:schemeClr>
            </a:solidFill>
            <a:ln>
              <a:solidFill>
                <a:schemeClr val="tx1"/>
              </a:solidFill>
            </a:ln>
          </c:spPr>
          <c:invertIfNegative val="0"/>
          <c:cat>
            <c:numRef>
              <c:f>'T13.6a'!$AC$205:$AM$205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'T13.6a'!$AC$206:$AM$206</c:f>
              <c:numCache>
                <c:formatCode>[&gt;=0.5]#,##0.0;[=0]0.0,;"-"</c:formatCode>
                <c:ptCount val="11"/>
                <c:pt idx="0">
                  <c:v>55.506849315068493</c:v>
                </c:pt>
                <c:pt idx="1">
                  <c:v>64.278752436647181</c:v>
                </c:pt>
                <c:pt idx="2">
                  <c:v>70.008992805755398</c:v>
                </c:pt>
                <c:pt idx="3">
                  <c:v>72.36248872858431</c:v>
                </c:pt>
                <c:pt idx="4">
                  <c:v>76.271949572264759</c:v>
                </c:pt>
                <c:pt idx="5">
                  <c:v>75.049019607843135</c:v>
                </c:pt>
                <c:pt idx="6">
                  <c:v>69.01333333333335</c:v>
                </c:pt>
                <c:pt idx="7">
                  <c:v>63.646595385481149</c:v>
                </c:pt>
                <c:pt idx="8">
                  <c:v>49.296875</c:v>
                </c:pt>
                <c:pt idx="9">
                  <c:v>51.517341040462426</c:v>
                </c:pt>
                <c:pt idx="10">
                  <c:v>55.3835327234342</c:v>
                </c:pt>
              </c:numCache>
            </c:numRef>
          </c:val>
          <c:extLst>
            <c:ext xmlns:c16="http://schemas.microsoft.com/office/drawing/2014/chart" uri="{C3380CC4-5D6E-409C-BE32-E72D297353CC}">
              <c16:uniqueId val="{00000000-BD04-4179-B0A7-264D5C0EFA31}"/>
            </c:ext>
          </c:extLst>
        </c:ser>
        <c:ser>
          <c:idx val="1"/>
          <c:order val="1"/>
          <c:tx>
            <c:strRef>
              <c:f>'T13.6a'!$Q$207</c:f>
              <c:strCache>
                <c:ptCount val="1"/>
                <c:pt idx="0">
                  <c:v>131 - 190 g/km</c:v>
                </c:pt>
              </c:strCache>
            </c:strRef>
          </c:tx>
          <c:spPr>
            <a:solidFill>
              <a:schemeClr val="tx2">
                <a:lumMod val="60000"/>
                <a:lumOff val="40000"/>
              </a:schemeClr>
            </a:solidFill>
            <a:ln>
              <a:solidFill>
                <a:schemeClr val="tx1"/>
              </a:solidFill>
            </a:ln>
          </c:spPr>
          <c:invertIfNegative val="0"/>
          <c:cat>
            <c:numRef>
              <c:f>'T13.6a'!$AC$205:$AM$205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'T13.6a'!$AB$207:$AL$207</c:f>
              <c:numCache>
                <c:formatCode>[&gt;=0.5]#,##0.0;[=0]0.0,;"-"</c:formatCode>
                <c:ptCount val="11"/>
                <c:pt idx="0">
                  <c:v>49.344457687723477</c:v>
                </c:pt>
                <c:pt idx="1">
                  <c:v>40.712328767123289</c:v>
                </c:pt>
                <c:pt idx="2">
                  <c:v>32.894736842105267</c:v>
                </c:pt>
                <c:pt idx="3">
                  <c:v>27.338129496402878</c:v>
                </c:pt>
                <c:pt idx="4">
                  <c:v>25.698827772768254</c:v>
                </c:pt>
                <c:pt idx="5">
                  <c:v>21.882035119315624</c:v>
                </c:pt>
                <c:pt idx="6">
                  <c:v>23.43137254901961</c:v>
                </c:pt>
                <c:pt idx="7">
                  <c:v>28.693333333333332</c:v>
                </c:pt>
                <c:pt idx="8">
                  <c:v>33.089476646032644</c:v>
                </c:pt>
                <c:pt idx="9">
                  <c:v>44.140625</c:v>
                </c:pt>
                <c:pt idx="10">
                  <c:v>42.413294797687861</c:v>
                </c:pt>
              </c:numCache>
            </c:numRef>
          </c:val>
          <c:extLst>
            <c:ext xmlns:c16="http://schemas.microsoft.com/office/drawing/2014/chart" uri="{C3380CC4-5D6E-409C-BE32-E72D297353CC}">
              <c16:uniqueId val="{00000001-BD04-4179-B0A7-264D5C0EFA31}"/>
            </c:ext>
          </c:extLst>
        </c:ser>
        <c:ser>
          <c:idx val="2"/>
          <c:order val="2"/>
          <c:tx>
            <c:strRef>
              <c:f>'T13.6a'!$Q$208</c:f>
              <c:strCache>
                <c:ptCount val="1"/>
                <c:pt idx="0">
                  <c:v>191 - 255 g/km</c:v>
                </c:pt>
              </c:strCache>
            </c:strRef>
          </c:tx>
          <c:spPr>
            <a:solidFill>
              <a:schemeClr val="tx2">
                <a:lumMod val="40000"/>
                <a:lumOff val="60000"/>
              </a:schemeClr>
            </a:solidFill>
            <a:ln>
              <a:solidFill>
                <a:schemeClr val="tx1"/>
              </a:solidFill>
            </a:ln>
          </c:spPr>
          <c:invertIfNegative val="0"/>
          <c:cat>
            <c:numRef>
              <c:f>'T13.6a'!$AC$205:$AM$205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'T13.6a'!$AB$209:$AL$209</c:f>
              <c:numCache>
                <c:formatCode>[&gt;=0.5]#,##0.0;[=0]0.0,;"-"</c:formatCode>
                <c:ptCount val="11"/>
                <c:pt idx="0">
                  <c:v>0.35756853396901073</c:v>
                </c:pt>
                <c:pt idx="1">
                  <c:v>0.27397260273972601</c:v>
                </c:pt>
                <c:pt idx="2">
                  <c:v>0.24366471734892789</c:v>
                </c:pt>
                <c:pt idx="3">
                  <c:v>0.22482014388489208</c:v>
                </c:pt>
                <c:pt idx="4">
                  <c:v>0.18034265103697023</c:v>
                </c:pt>
                <c:pt idx="5">
                  <c:v>0.27014858171994599</c:v>
                </c:pt>
                <c:pt idx="6">
                  <c:v>0.24509803921568626</c:v>
                </c:pt>
                <c:pt idx="7">
                  <c:v>0.32</c:v>
                </c:pt>
                <c:pt idx="8">
                  <c:v>0.3939223410241981</c:v>
                </c:pt>
                <c:pt idx="9">
                  <c:v>0.78125</c:v>
                </c:pt>
                <c:pt idx="10">
                  <c:v>0.7947976878612717</c:v>
                </c:pt>
              </c:numCache>
            </c:numRef>
          </c:val>
          <c:extLst>
            <c:ext xmlns:c16="http://schemas.microsoft.com/office/drawing/2014/chart" uri="{C3380CC4-5D6E-409C-BE32-E72D297353CC}">
              <c16:uniqueId val="{00000002-BD04-4179-B0A7-264D5C0EFA31}"/>
            </c:ext>
          </c:extLst>
        </c:ser>
        <c:ser>
          <c:idx val="3"/>
          <c:order val="3"/>
          <c:tx>
            <c:strRef>
              <c:f>'T13.6a'!$Q$209</c:f>
              <c:strCache>
                <c:ptCount val="1"/>
                <c:pt idx="0">
                  <c:v>Over 255 g/km</c:v>
                </c:pt>
              </c:strCache>
            </c:strRef>
          </c:tx>
          <c:spPr>
            <a:solidFill>
              <a:schemeClr val="tx2">
                <a:lumMod val="20000"/>
                <a:lumOff val="80000"/>
              </a:schemeClr>
            </a:solidFill>
            <a:ln>
              <a:solidFill>
                <a:schemeClr val="tx1"/>
              </a:solidFill>
            </a:ln>
          </c:spPr>
          <c:invertIfNegative val="0"/>
          <c:cat>
            <c:numRef>
              <c:f>'T13.6a'!$AC$205:$AM$205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'T13.6a'!$AB$209:$AL$209</c:f>
              <c:numCache>
                <c:formatCode>[&gt;=0.5]#,##0.0;[=0]0.0,;"-"</c:formatCode>
                <c:ptCount val="11"/>
                <c:pt idx="0">
                  <c:v>0.35756853396901073</c:v>
                </c:pt>
                <c:pt idx="1">
                  <c:v>0.27397260273972601</c:v>
                </c:pt>
                <c:pt idx="2">
                  <c:v>0.24366471734892789</c:v>
                </c:pt>
                <c:pt idx="3">
                  <c:v>0.22482014388489208</c:v>
                </c:pt>
                <c:pt idx="4">
                  <c:v>0.18034265103697023</c:v>
                </c:pt>
                <c:pt idx="5">
                  <c:v>0.27014858171994599</c:v>
                </c:pt>
                <c:pt idx="6">
                  <c:v>0.24509803921568626</c:v>
                </c:pt>
                <c:pt idx="7">
                  <c:v>0.32</c:v>
                </c:pt>
                <c:pt idx="8">
                  <c:v>0.3939223410241981</c:v>
                </c:pt>
                <c:pt idx="9">
                  <c:v>0.78125</c:v>
                </c:pt>
                <c:pt idx="10">
                  <c:v>0.7947976878612717</c:v>
                </c:pt>
              </c:numCache>
            </c:numRef>
          </c:val>
          <c:extLst>
            <c:ext xmlns:c16="http://schemas.microsoft.com/office/drawing/2014/chart" uri="{C3380CC4-5D6E-409C-BE32-E72D297353CC}">
              <c16:uniqueId val="{00000003-BD04-4179-B0A7-264D5C0EFA31}"/>
            </c:ext>
          </c:extLst>
        </c:ser>
        <c:ser>
          <c:idx val="4"/>
          <c:order val="4"/>
          <c:tx>
            <c:strRef>
              <c:f>'T13.6a'!$Q$210</c:f>
              <c:strCache>
                <c:ptCount val="1"/>
                <c:pt idx="0">
                  <c:v>Not known</c:v>
                </c:pt>
              </c:strCache>
            </c:strRef>
          </c:tx>
          <c:spPr>
            <a:solidFill>
              <a:schemeClr val="bg1"/>
            </a:solidFill>
            <a:ln>
              <a:solidFill>
                <a:schemeClr val="tx1"/>
              </a:solidFill>
            </a:ln>
          </c:spPr>
          <c:invertIfNegative val="0"/>
          <c:cat>
            <c:numRef>
              <c:f>'T13.6a'!$AC$205:$AM$205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'T13.6a'!$AB$210:$AL$210</c:f>
              <c:numCache>
                <c:formatCode>[&gt;=0.5]#,##0.00;[=0]0.00,;"-"</c:formatCode>
                <c:ptCount val="11"/>
                <c:pt idx="0">
                  <c:v>0.29797377830750893</c:v>
                </c:pt>
                <c:pt idx="1">
                  <c:v>0.38356164383561642</c:v>
                </c:pt>
                <c:pt idx="2">
                  <c:v>0.34113060428849906</c:v>
                </c:pt>
                <c:pt idx="3">
                  <c:v>0.26978417266187049</c:v>
                </c:pt>
                <c:pt idx="4">
                  <c:v>0.31559963931469792</c:v>
                </c:pt>
                <c:pt idx="5">
                  <c:v>0.36019810895992799</c:v>
                </c:pt>
                <c:pt idx="6">
                  <c:v>0.34313725490196079</c:v>
                </c:pt>
                <c:pt idx="7">
                  <c:v>0.42666666666666669</c:v>
                </c:pt>
                <c:pt idx="8">
                  <c:v>0.45019696117051211</c:v>
                </c:pt>
                <c:pt idx="9" formatCode="[&gt;=0.5]#,##0.0;[=0]0.0,;&quot;-&quot;">
                  <c:v>0.625</c:v>
                </c:pt>
                <c:pt idx="10" formatCode="[&gt;=0.5]#,##0.0;[=0]0.0,;&quot;-&quot;">
                  <c:v>1.0115606936416184</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2012-2022</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'T13.6b'!$A$17</c:f>
              <c:strCache>
                <c:ptCount val="1"/>
                <c:pt idx="0">
                  <c:v>Avg CO2</c:v>
                </c:pt>
              </c:strCache>
            </c:strRef>
          </c:tx>
          <c:cat>
            <c:numRef>
              <c:f>'T13.6b'!$G$2:$Q$2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'T13.6b'!$G$17:$Q$17</c:f>
              <c:numCache>
                <c:formatCode>0.0</c:formatCode>
                <c:ptCount val="11"/>
                <c:pt idx="0">
                  <c:v>157.4</c:v>
                </c:pt>
                <c:pt idx="1">
                  <c:v>153.9</c:v>
                </c:pt>
                <c:pt idx="2">
                  <c:v>150.1</c:v>
                </c:pt>
                <c:pt idx="3">
                  <c:v>146.19999999999999</c:v>
                </c:pt>
                <c:pt idx="4">
                  <c:v>142.4</c:v>
                </c:pt>
                <c:pt idx="5">
                  <c:v>139.1</c:v>
                </c:pt>
                <c:pt idx="6">
                  <c:v>136.5</c:v>
                </c:pt>
                <c:pt idx="7">
                  <c:v>134.5</c:v>
                </c:pt>
                <c:pt idx="8">
                  <c:v>133.30000000000001</c:v>
                </c:pt>
                <c:pt idx="9">
                  <c:v>132.1</c:v>
                </c:pt>
                <c:pt idx="10">
                  <c:v>130.80000000000001</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2012-2022</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'T13.6b'!$J$208</c:f>
              <c:strCache>
                <c:ptCount val="1"/>
                <c:pt idx="0">
                  <c:v>Up to 130 g/km</c:v>
                </c:pt>
              </c:strCache>
            </c:strRef>
          </c:tx>
          <c:spPr>
            <a:solidFill>
              <a:schemeClr val="tx2">
                <a:lumMod val="75000"/>
              </a:schemeClr>
            </a:solidFill>
            <a:ln>
              <a:solidFill>
                <a:schemeClr val="tx1"/>
              </a:solidFill>
            </a:ln>
          </c:spPr>
          <c:invertIfNegative val="0"/>
          <c:cat>
            <c:numRef>
              <c:f>'T13.6b'!$P$207:$Z$207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'T13.6b'!$P$208:$Z$208</c:f>
              <c:numCache>
                <c:formatCode>[&gt;=0.5]#,##0.0;[=0]0.0,;"-"</c:formatCode>
                <c:ptCount val="11"/>
                <c:pt idx="0">
                  <c:v>18.266159030239375</c:v>
                </c:pt>
                <c:pt idx="1">
                  <c:v>23.831493618489134</c:v>
                </c:pt>
                <c:pt idx="2">
                  <c:v>29.835816485881903</c:v>
                </c:pt>
                <c:pt idx="3">
                  <c:v>35.782307242502711</c:v>
                </c:pt>
                <c:pt idx="4">
                  <c:v>41.564259586535698</c:v>
                </c:pt>
                <c:pt idx="5">
                  <c:v>46.686159844054579</c:v>
                </c:pt>
                <c:pt idx="6">
                  <c:v>50.772325020112632</c:v>
                </c:pt>
                <c:pt idx="7">
                  <c:v>53.84036442859972</c:v>
                </c:pt>
                <c:pt idx="8">
                  <c:v>55.012302563695528</c:v>
                </c:pt>
                <c:pt idx="9">
                  <c:v>55.996346596775474</c:v>
                </c:pt>
                <c:pt idx="10">
                  <c:v>56.690057557360248</c:v>
                </c:pt>
              </c:numCache>
            </c:numRef>
          </c:val>
          <c:extLst>
            <c:ext xmlns:c16="http://schemas.microsoft.com/office/drawing/2014/chart" uri="{C3380CC4-5D6E-409C-BE32-E72D297353CC}">
              <c16:uniqueId val="{00000000-188F-4E06-81DD-0F1382C8C830}"/>
            </c:ext>
          </c:extLst>
        </c:ser>
        <c:ser>
          <c:idx val="1"/>
          <c:order val="1"/>
          <c:tx>
            <c:strRef>
              <c:f>'T13.6b'!$J$209</c:f>
              <c:strCache>
                <c:ptCount val="1"/>
                <c:pt idx="0">
                  <c:v>131 - 190 g/km</c:v>
                </c:pt>
              </c:strCache>
            </c:strRef>
          </c:tx>
          <c:spPr>
            <a:solidFill>
              <a:schemeClr val="tx2">
                <a:lumMod val="60000"/>
                <a:lumOff val="40000"/>
              </a:schemeClr>
            </a:solidFill>
            <a:ln>
              <a:solidFill>
                <a:schemeClr val="tx1"/>
              </a:solidFill>
            </a:ln>
          </c:spPr>
          <c:invertIfNegative val="0"/>
          <c:cat>
            <c:numRef>
              <c:f>'T13.6b'!$P$207:$Z$207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'T13.6b'!$P$209:$Z$209</c:f>
              <c:numCache>
                <c:formatCode>[&gt;=0.5]#,##0.0;[=0]0.0,;"-"</c:formatCode>
                <c:ptCount val="11"/>
                <c:pt idx="0">
                  <c:v>59.75230843289134</c:v>
                </c:pt>
                <c:pt idx="1">
                  <c:v>57.567264573991039</c:v>
                </c:pt>
                <c:pt idx="2">
                  <c:v>54.340944582788154</c:v>
                </c:pt>
                <c:pt idx="3">
                  <c:v>50.718402806783068</c:v>
                </c:pt>
                <c:pt idx="4">
                  <c:v>46.907237680325515</c:v>
                </c:pt>
                <c:pt idx="5">
                  <c:v>43.392625081221567</c:v>
                </c:pt>
                <c:pt idx="6">
                  <c:v>40.539018503620269</c:v>
                </c:pt>
                <c:pt idx="7">
                  <c:v>38.431372549019613</c:v>
                </c:pt>
                <c:pt idx="8">
                  <c:v>37.741090562743075</c:v>
                </c:pt>
                <c:pt idx="9">
                  <c:v>37.05424509570328</c:v>
                </c:pt>
                <c:pt idx="10">
                  <c:v>36.686903729401564</c:v>
                </c:pt>
              </c:numCache>
            </c:numRef>
          </c:val>
          <c:extLst>
            <c:ext xmlns:c16="http://schemas.microsoft.com/office/drawing/2014/chart" uri="{C3380CC4-5D6E-409C-BE32-E72D297353CC}">
              <c16:uniqueId val="{00000001-188F-4E06-81DD-0F1382C8C830}"/>
            </c:ext>
          </c:extLst>
        </c:ser>
        <c:ser>
          <c:idx val="2"/>
          <c:order val="2"/>
          <c:tx>
            <c:strRef>
              <c:f>'T13.6b'!$J$210</c:f>
              <c:strCache>
                <c:ptCount val="1"/>
                <c:pt idx="0">
                  <c:v>191 - 255 g/km</c:v>
                </c:pt>
              </c:strCache>
            </c:strRef>
          </c:tx>
          <c:spPr>
            <a:solidFill>
              <a:schemeClr val="tx2">
                <a:lumMod val="40000"/>
                <a:lumOff val="60000"/>
              </a:schemeClr>
            </a:solidFill>
            <a:ln>
              <a:solidFill>
                <a:schemeClr val="tx1"/>
              </a:solidFill>
            </a:ln>
          </c:spPr>
          <c:invertIfNegative val="0"/>
          <c:cat>
            <c:numRef>
              <c:f>'T13.6b'!$P$207:$Z$207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'T13.6b'!$P$210:$Z$210</c:f>
              <c:numCache>
                <c:formatCode>[&gt;=0.5]#,##0.0;[=0]0.0,;"-"</c:formatCode>
                <c:ptCount val="11"/>
                <c:pt idx="0">
                  <c:v>10.06520502385016</c:v>
                </c:pt>
                <c:pt idx="1">
                  <c:v>9.3696102104173864</c:v>
                </c:pt>
                <c:pt idx="2">
                  <c:v>8.5890347359979735</c:v>
                </c:pt>
                <c:pt idx="3">
                  <c:v>7.7019463703951212</c:v>
                </c:pt>
                <c:pt idx="4">
                  <c:v>6.8431219432000328</c:v>
                </c:pt>
                <c:pt idx="5">
                  <c:v>6.0469460688758936</c:v>
                </c:pt>
                <c:pt idx="6">
                  <c:v>5.3539823008849563</c:v>
                </c:pt>
                <c:pt idx="7">
                  <c:v>4.7969895028718561</c:v>
                </c:pt>
                <c:pt idx="8">
                  <c:v>4.5400428605444878</c:v>
                </c:pt>
                <c:pt idx="9">
                  <c:v>4.328488602970376</c:v>
                </c:pt>
                <c:pt idx="10">
                  <c:v>4.1315146258771582</c:v>
                </c:pt>
              </c:numCache>
            </c:numRef>
          </c:val>
          <c:extLst>
            <c:ext xmlns:c16="http://schemas.microsoft.com/office/drawing/2014/chart" uri="{C3380CC4-5D6E-409C-BE32-E72D297353CC}">
              <c16:uniqueId val="{00000002-188F-4E06-81DD-0F1382C8C830}"/>
            </c:ext>
          </c:extLst>
        </c:ser>
        <c:ser>
          <c:idx val="3"/>
          <c:order val="3"/>
          <c:tx>
            <c:strRef>
              <c:f>'T13.6b'!$J$211</c:f>
              <c:strCache>
                <c:ptCount val="1"/>
                <c:pt idx="0">
                  <c:v>Over 255 g/km</c:v>
                </c:pt>
              </c:strCache>
            </c:strRef>
          </c:tx>
          <c:spPr>
            <a:solidFill>
              <a:schemeClr val="tx2">
                <a:lumMod val="20000"/>
                <a:lumOff val="80000"/>
              </a:schemeClr>
            </a:solidFill>
            <a:ln>
              <a:solidFill>
                <a:schemeClr val="tx1"/>
              </a:solidFill>
            </a:ln>
          </c:spPr>
          <c:invertIfNegative val="0"/>
          <c:cat>
            <c:numRef>
              <c:f>'T13.6b'!$P$207:$Z$207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'T13.6b'!$P$211:$Z$211</c:f>
              <c:numCache>
                <c:formatCode>[&gt;=0.5]#,##0.0;[=0]0.0,;"-"</c:formatCode>
                <c:ptCount val="11"/>
                <c:pt idx="0">
                  <c:v>2.0436742374513153</c:v>
                </c:pt>
                <c:pt idx="1">
                  <c:v>1.9058295964125562</c:v>
                </c:pt>
                <c:pt idx="2">
                  <c:v>1.751572194318997</c:v>
                </c:pt>
                <c:pt idx="3">
                  <c:v>1.5829922312254616</c:v>
                </c:pt>
                <c:pt idx="4">
                  <c:v>1.4302741358760427</c:v>
                </c:pt>
                <c:pt idx="5">
                  <c:v>1.2914230019493176</c:v>
                </c:pt>
                <c:pt idx="6">
                  <c:v>1.174577634754626</c:v>
                </c:pt>
                <c:pt idx="7">
                  <c:v>1.0615963557140027</c:v>
                </c:pt>
                <c:pt idx="8">
                  <c:v>0.99611080244463834</c:v>
                </c:pt>
                <c:pt idx="9">
                  <c:v>0.94511952982288938</c:v>
                </c:pt>
                <c:pt idx="10">
                  <c:v>0.879129543483403</c:v>
                </c:pt>
              </c:numCache>
            </c:numRef>
          </c:val>
          <c:extLst>
            <c:ext xmlns:c16="http://schemas.microsoft.com/office/drawing/2014/chart" uri="{C3380CC4-5D6E-409C-BE32-E72D297353CC}">
              <c16:uniqueId val="{00000003-188F-4E06-81DD-0F1382C8C830}"/>
            </c:ext>
          </c:extLst>
        </c:ser>
        <c:ser>
          <c:idx val="4"/>
          <c:order val="4"/>
          <c:tx>
            <c:strRef>
              <c:f>'T13.6b'!$J$212</c:f>
              <c:strCache>
                <c:ptCount val="1"/>
                <c:pt idx="0">
                  <c:v>Not known</c:v>
                </c:pt>
              </c:strCache>
            </c:strRef>
          </c:tx>
          <c:spPr>
            <a:solidFill>
              <a:schemeClr val="bg1"/>
            </a:solidFill>
            <a:ln>
              <a:solidFill>
                <a:schemeClr val="tx1"/>
              </a:solidFill>
            </a:ln>
          </c:spPr>
          <c:invertIfNegative val="0"/>
          <c:cat>
            <c:numRef>
              <c:f>'T13.6b'!$P$207:$Z$207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'T13.6b'!$P$212:$Z$212</c:f>
              <c:numCache>
                <c:formatCode>[&gt;=0.5]#,##0.0;[=0]0.0,;"-"</c:formatCode>
                <c:ptCount val="11"/>
                <c:pt idx="0">
                  <c:v>9.8682770994704825</c:v>
                </c:pt>
                <c:pt idx="1">
                  <c:v>7.3258020006898938</c:v>
                </c:pt>
                <c:pt idx="2">
                  <c:v>5.4910733127928077</c:v>
                </c:pt>
                <c:pt idx="3">
                  <c:v>4.2143513490936435</c:v>
                </c:pt>
                <c:pt idx="4">
                  <c:v>3.2551066540627183</c:v>
                </c:pt>
                <c:pt idx="5">
                  <c:v>2.5828460038986352</c:v>
                </c:pt>
                <c:pt idx="6">
                  <c:v>2.1560740144810939</c:v>
                </c:pt>
                <c:pt idx="7">
                  <c:v>1.8696771637948109</c:v>
                </c:pt>
                <c:pt idx="8">
                  <c:v>1.7144217795063099</c:v>
                </c:pt>
                <c:pt idx="9">
                  <c:v>1.6718290842665398</c:v>
                </c:pt>
                <c:pt idx="10">
                  <c:v>1.6163368288259876</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2018</a:t>
            </a:r>
            <a:r>
              <a:rPr lang="en-GB" sz="1400" baseline="0">
                <a:latin typeface="Arial" pitchFamily="34" charset="0"/>
                <a:cs typeface="Arial" pitchFamily="34" charset="0"/>
              </a:rPr>
              <a:t> Q1 to 2022 Q4</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'New T13.7-13.8'!$A$111:$A$130</c:f>
              <c:strCache>
                <c:ptCount val="20"/>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strCache>
            </c:strRef>
          </c:cat>
          <c:val>
            <c:numRef>
              <c:f>'New T13.7-13.8'!$K$111:$K$130</c:f>
              <c:numCache>
                <c:formatCode>_(* #,##0_);_(* \(#,##0\);_(* "-"??_);_(@_)</c:formatCode>
                <c:ptCount val="20"/>
                <c:pt idx="0">
                  <c:v>8235</c:v>
                </c:pt>
                <c:pt idx="1">
                  <c:v>9154</c:v>
                </c:pt>
                <c:pt idx="2">
                  <c:v>10192</c:v>
                </c:pt>
                <c:pt idx="3">
                  <c:v>11178</c:v>
                </c:pt>
                <c:pt idx="4">
                  <c:v>12281</c:v>
                </c:pt>
                <c:pt idx="5">
                  <c:v>13205</c:v>
                </c:pt>
                <c:pt idx="6">
                  <c:v>14630</c:v>
                </c:pt>
                <c:pt idx="7">
                  <c:v>16053</c:v>
                </c:pt>
                <c:pt idx="8">
                  <c:v>17818</c:v>
                </c:pt>
                <c:pt idx="9">
                  <c:v>18230</c:v>
                </c:pt>
                <c:pt idx="10">
                  <c:v>22037</c:v>
                </c:pt>
                <c:pt idx="11">
                  <c:v>26125</c:v>
                </c:pt>
                <c:pt idx="12">
                  <c:v>30064</c:v>
                </c:pt>
                <c:pt idx="13">
                  <c:v>34096</c:v>
                </c:pt>
                <c:pt idx="14">
                  <c:v>38550</c:v>
                </c:pt>
                <c:pt idx="15">
                  <c:v>43493</c:v>
                </c:pt>
                <c:pt idx="16">
                  <c:v>49216</c:v>
                </c:pt>
                <c:pt idx="17">
                  <c:v>53697</c:v>
                </c:pt>
                <c:pt idx="18">
                  <c:v>58533</c:v>
                </c:pt>
                <c:pt idx="19">
                  <c:v>64447</c:v>
                </c:pt>
              </c:numCache>
            </c:numRef>
          </c:val>
          <c:smooth val="0"/>
          <c:extLst>
            <c:ext xmlns:c16="http://schemas.microsoft.com/office/drawing/2014/chart" uri="{C3380CC4-5D6E-409C-BE32-E72D297353CC}">
              <c16:uniqueId val="{00000000-3C77-4963-846E-99FE33756F92}"/>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05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38100" y="4476750"/>
    <xdr:ext cx="7248524" cy="5572124"/>
    <xdr:graphicFrame macro="">
      <xdr:nvGraphicFramePr>
        <xdr:cNvPr id="2" name="Chart 1">
          <a:extLst>
            <a:ext uri="{FF2B5EF4-FFF2-40B4-BE49-F238E27FC236}">
              <a16:creationId xmlns:a16="http://schemas.microsoft.com/office/drawing/2014/main" id="{A68BB631-85B9-4A4C-9DAE-EDC1889087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0.5046</cdr:x>
      <cdr:y>0.61197</cdr:y>
    </cdr:from>
    <cdr:to>
      <cdr:x>0.70828</cdr:x>
      <cdr:y>0.69231</cdr:y>
    </cdr:to>
    <cdr:sp macro="" textlink="">
      <cdr:nvSpPr>
        <cdr:cNvPr id="3" name="TextBox 2"/>
        <cdr:cNvSpPr txBox="1"/>
      </cdr:nvSpPr>
      <cdr:spPr>
        <a:xfrm xmlns:a="http://schemas.openxmlformats.org/drawingml/2006/main">
          <a:off x="3657601" y="3409950"/>
          <a:ext cx="1476374"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0.48556</cdr:x>
      <cdr:y>0.49685</cdr:y>
    </cdr:from>
    <cdr:to>
      <cdr:x>0.62286</cdr:x>
      <cdr:y>0.58975</cdr:y>
    </cdr:to>
    <cdr:sp macro="" textlink="">
      <cdr:nvSpPr>
        <cdr:cNvPr id="4" name="TextBox 3"/>
        <cdr:cNvSpPr txBox="1"/>
      </cdr:nvSpPr>
      <cdr:spPr>
        <a:xfrm xmlns:a="http://schemas.openxmlformats.org/drawingml/2006/main">
          <a:off x="3519580" y="2768501"/>
          <a:ext cx="995222" cy="51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0.8745</cdr:x>
      <cdr:y>0.73225</cdr:y>
    </cdr:from>
    <cdr:to>
      <cdr:x>0.94929</cdr:x>
      <cdr:y>0.78122</cdr:y>
    </cdr:to>
    <cdr:sp macro="" textlink="">
      <cdr:nvSpPr>
        <cdr:cNvPr id="5" name="TextBox 4"/>
        <cdr:cNvSpPr txBox="1"/>
      </cdr:nvSpPr>
      <cdr:spPr>
        <a:xfrm xmlns:a="http://schemas.openxmlformats.org/drawingml/2006/main">
          <a:off x="6338839" y="4080161"/>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1990-2021 (1990=100) </a:t>
          </a:r>
          <a:endParaRPr lang="en-GB" sz="1400" b="1"/>
        </a:p>
      </cdr:txBody>
    </cdr:sp>
  </cdr:relSizeAnchor>
  <cdr:relSizeAnchor xmlns:cdr="http://schemas.openxmlformats.org/drawingml/2006/chartDrawing">
    <cdr:from>
      <cdr:x>0.34573</cdr:x>
      <cdr:y>0.67197</cdr:y>
    </cdr:from>
    <cdr:to>
      <cdr:x>0.41393</cdr:x>
      <cdr:y>0.72303</cdr:y>
    </cdr:to>
    <cdr:sp macro="" textlink="">
      <cdr:nvSpPr>
        <cdr:cNvPr id="6" name="TextBox 5"/>
        <cdr:cNvSpPr txBox="1"/>
      </cdr:nvSpPr>
      <cdr:spPr>
        <a:xfrm xmlns:a="http://schemas.openxmlformats.org/drawingml/2006/main">
          <a:off x="2506044" y="3744297"/>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0.66754</cdr:x>
      <cdr:y>0.45812</cdr:y>
    </cdr:from>
    <cdr:to>
      <cdr:x>0.73718</cdr:x>
      <cdr:y>0.51111</cdr:y>
    </cdr:to>
    <cdr:cxnSp macro="">
      <cdr:nvCxnSpPr>
        <cdr:cNvPr id="10" name="Straight Arrow Connector 9">
          <a:extLst xmlns:a="http://schemas.openxmlformats.org/drawingml/2006/main">
            <a:ext uri="{FF2B5EF4-FFF2-40B4-BE49-F238E27FC236}">
              <a16:creationId xmlns:a16="http://schemas.microsoft.com/office/drawing/2014/main" id="{A008360E-7B80-8B25-769C-C761B25EEF2D}"/>
            </a:ext>
          </a:extLst>
        </cdr:cNvPr>
        <cdr:cNvCxnSpPr/>
      </cdr:nvCxnSpPr>
      <cdr:spPr>
        <a:xfrm xmlns:a="http://schemas.openxmlformats.org/drawingml/2006/main" flipH="1">
          <a:off x="4838711" y="2552719"/>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0.72667</cdr:x>
      <cdr:y>0.42051</cdr:y>
    </cdr:from>
    <cdr:to>
      <cdr:x>0.78891</cdr:x>
      <cdr:y>0.47959</cdr:y>
    </cdr:to>
    <cdr:pic>
      <cdr:nvPicPr>
        <cdr:cNvPr id="12" name="chart">
          <a:extLst xmlns:a="http://schemas.openxmlformats.org/drawingml/2006/main">
            <a:ext uri="{FF2B5EF4-FFF2-40B4-BE49-F238E27FC236}">
              <a16:creationId xmlns:a16="http://schemas.microsoft.com/office/drawing/2014/main" id="{AFAD3C57-48FD-4DAA-2ADF-EE91604691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67316" y="2343151"/>
          <a:ext cx="451148" cy="329202"/>
        </a:xfrm>
        <a:prstGeom xmlns:a="http://schemas.openxmlformats.org/drawingml/2006/main" prst="rect">
          <a:avLst/>
        </a:prstGeom>
      </cdr:spPr>
    </cdr:pic>
  </cdr:relSizeAnchor>
  <cdr:relSizeAnchor xmlns:cdr="http://schemas.openxmlformats.org/drawingml/2006/chartDrawing">
    <cdr:from>
      <cdr:x>0.91189</cdr:x>
      <cdr:y>0.70086</cdr:y>
    </cdr:from>
    <cdr:to>
      <cdr:x>0.9251</cdr:x>
      <cdr:y>0.73225</cdr:y>
    </cdr:to>
    <cdr:cxnSp macro="">
      <cdr:nvCxnSpPr>
        <cdr:cNvPr id="14" name="Straight Arrow Connector 13">
          <a:extLst xmlns:a="http://schemas.openxmlformats.org/drawingml/2006/main">
            <a:ext uri="{FF2B5EF4-FFF2-40B4-BE49-F238E27FC236}">
              <a16:creationId xmlns:a16="http://schemas.microsoft.com/office/drawing/2014/main" id="{DF035F8C-24A9-03DD-9611-B495E667901C}"/>
            </a:ext>
          </a:extLst>
        </cdr:cNvPr>
        <cdr:cNvCxnSpPr>
          <a:stCxn xmlns:a="http://schemas.openxmlformats.org/drawingml/2006/main" id="5" idx="0"/>
        </cdr:cNvCxnSpPr>
      </cdr:nvCxnSpPr>
      <cdr:spPr>
        <a:xfrm xmlns:a="http://schemas.openxmlformats.org/drawingml/2006/main" flipV="1">
          <a:off x="6609861" y="3905252"/>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125186</xdr:rowOff>
    </xdr:from>
    <xdr:to>
      <xdr:col>9</xdr:col>
      <xdr:colOff>133349</xdr:colOff>
      <xdr:row>24</xdr:row>
      <xdr:rowOff>156028</xdr:rowOff>
    </xdr:to>
    <xdr:graphicFrame macro="">
      <xdr:nvGraphicFramePr>
        <xdr:cNvPr id="2" name="Chart 1">
          <a:extLst>
            <a:ext uri="{FF2B5EF4-FFF2-40B4-BE49-F238E27FC236}">
              <a16:creationId xmlns:a16="http://schemas.microsoft.com/office/drawing/2014/main" id="{BCF1AF99-D8D0-4F2A-AF21-3DF098400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277276</xdr:colOff>
      <xdr:row>33</xdr:row>
      <xdr:rowOff>1868</xdr:rowOff>
    </xdr:from>
    <xdr:to>
      <xdr:col>20</xdr:col>
      <xdr:colOff>561974</xdr:colOff>
      <xdr:row>175</xdr:row>
      <xdr:rowOff>104775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66675</xdr:colOff>
      <xdr:row>176</xdr:row>
      <xdr:rowOff>159327</xdr:rowOff>
    </xdr:from>
    <xdr:to>
      <xdr:col>21</xdr:col>
      <xdr:colOff>190500</xdr:colOff>
      <xdr:row>200</xdr:row>
      <xdr:rowOff>57150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298567</xdr:colOff>
      <xdr:row>32</xdr:row>
      <xdr:rowOff>24281</xdr:rowOff>
    </xdr:from>
    <xdr:to>
      <xdr:col>13</xdr:col>
      <xdr:colOff>56029</xdr:colOff>
      <xdr:row>175</xdr:row>
      <xdr:rowOff>33619</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112059</xdr:colOff>
      <xdr:row>176</xdr:row>
      <xdr:rowOff>17572</xdr:rowOff>
    </xdr:from>
    <xdr:to>
      <xdr:col>13</xdr:col>
      <xdr:colOff>257737</xdr:colOff>
      <xdr:row>199</xdr:row>
      <xdr:rowOff>38354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xdr:colOff>
      <xdr:row>1</xdr:row>
      <xdr:rowOff>0</xdr:rowOff>
    </xdr:from>
    <xdr:to>
      <xdr:col>15</xdr:col>
      <xdr:colOff>1</xdr:colOff>
      <xdr:row>30</xdr:row>
      <xdr:rowOff>142609</xdr:rowOff>
    </xdr:to>
    <xdr:graphicFrame macro="">
      <xdr:nvGraphicFramePr>
        <xdr:cNvPr id="2" name="Chart 1">
          <a:extLst>
            <a:ext uri="{FF2B5EF4-FFF2-40B4-BE49-F238E27FC236}">
              <a16:creationId xmlns:a16="http://schemas.microsoft.com/office/drawing/2014/main" id="{00000000-0008-0000-06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16789/Objective/Objects/A422627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3.1a"/>
      <sheetName val="Table 13.1b"/>
      <sheetName val="Site Data and Capture Rate"/>
      <sheetName val="Data for chart"/>
      <sheetName val="Table 13.1c and Chart 13.1"/>
      <sheetName val="Figures for Commentary"/>
      <sheetName val="NO2 - Annual Mean"/>
      <sheetName val="PM10 - Annual Mean"/>
      <sheetName val="PM2.5 - Annual Mean"/>
      <sheetName val="O3 - annual mean"/>
      <sheetName val="O3 - Exceedances"/>
    </sheetNames>
    <sheetDataSet>
      <sheetData sheetId="0">
        <row r="8">
          <cell r="F8">
            <v>0.89817926372905577</v>
          </cell>
          <cell r="AD8">
            <v>6.597495653116523</v>
          </cell>
        </row>
        <row r="12">
          <cell r="F12">
            <v>1.7343253189269383</v>
          </cell>
          <cell r="AD12">
            <v>5.6334779391045977</v>
          </cell>
        </row>
        <row r="20">
          <cell r="F20">
            <v>150.50831031276721</v>
          </cell>
          <cell r="O20">
            <v>116.82831114132534</v>
          </cell>
          <cell r="P20">
            <v>108.78565144878237</v>
          </cell>
          <cell r="Q20">
            <v>109.06660186902836</v>
          </cell>
          <cell r="R20">
            <v>102.16997752355381</v>
          </cell>
          <cell r="S20">
            <v>91.485535320858389</v>
          </cell>
          <cell r="T20">
            <v>86.460841634396218</v>
          </cell>
          <cell r="U20">
            <v>76.995541488715048</v>
          </cell>
          <cell r="V20">
            <v>72.1235619398484</v>
          </cell>
          <cell r="W20">
            <v>67.703775854273601</v>
          </cell>
          <cell r="X20">
            <v>67.743162287411167</v>
          </cell>
          <cell r="Y20">
            <v>66.714813710304384</v>
          </cell>
          <cell r="Z20">
            <v>65.983822717043296</v>
          </cell>
          <cell r="AA20">
            <v>64.185579196732036</v>
          </cell>
          <cell r="AB20">
            <v>62.634355571822269</v>
          </cell>
          <cell r="AC20">
            <v>59.329680911983282</v>
          </cell>
          <cell r="AD20">
            <v>47.930267687412851</v>
          </cell>
        </row>
        <row r="24">
          <cell r="F24">
            <v>0.44588659016059345</v>
          </cell>
          <cell r="AD24">
            <v>0.58435853542365856</v>
          </cell>
        </row>
        <row r="28">
          <cell r="F28">
            <v>0.28655909006923158</v>
          </cell>
          <cell r="AD28">
            <v>1.2951689299981278E-2</v>
          </cell>
        </row>
        <row r="29">
          <cell r="F29">
            <v>0.48925663084203697</v>
          </cell>
          <cell r="AD29">
            <v>0.12372460773466684</v>
          </cell>
        </row>
        <row r="30">
          <cell r="F30">
            <v>0.74522440364737785</v>
          </cell>
          <cell r="AD30">
            <v>3.4325469931990919E-2</v>
          </cell>
        </row>
        <row r="31">
          <cell r="F31">
            <v>0.48815077401934492</v>
          </cell>
          <cell r="AD31">
            <v>5.1091674093332359E-2</v>
          </cell>
        </row>
        <row r="32">
          <cell r="F32">
            <v>9.2141473115142456E-3</v>
          </cell>
          <cell r="AD32">
            <v>1.74378905374839E-3</v>
          </cell>
        </row>
        <row r="33">
          <cell r="AD33">
            <v>4.3655737868600003E-5</v>
          </cell>
        </row>
        <row r="34">
          <cell r="F34">
            <v>0.34557412123634729</v>
          </cell>
          <cell r="AD34">
            <v>0.36067292613796681</v>
          </cell>
        </row>
        <row r="35">
          <cell r="F35">
            <v>0.64300553079310385</v>
          </cell>
          <cell r="AD35">
            <v>0.7935160174233018</v>
          </cell>
        </row>
        <row r="38">
          <cell r="F38">
            <v>3.7586714620554025</v>
          </cell>
          <cell r="AD38">
            <v>0.47968795623556792</v>
          </cell>
        </row>
        <row r="40">
          <cell r="F40">
            <v>7.0365701564936547</v>
          </cell>
          <cell r="O40">
            <v>6.0925745391552164</v>
          </cell>
          <cell r="P40">
            <v>5.7020818336670036</v>
          </cell>
          <cell r="Q40">
            <v>4.8970014970836298</v>
          </cell>
          <cell r="R40">
            <v>4.4316674273657721</v>
          </cell>
          <cell r="S40">
            <v>4.0383816366602865</v>
          </cell>
          <cell r="T40">
            <v>3.7108142456847335</v>
          </cell>
          <cell r="U40">
            <v>3.2932917669630197</v>
          </cell>
          <cell r="V40">
            <v>3.1281122801016443</v>
          </cell>
          <cell r="W40">
            <v>2.9272581572864187</v>
          </cell>
          <cell r="X40">
            <v>2.8218097427800872</v>
          </cell>
          <cell r="Y40">
            <v>2.6882487945153875</v>
          </cell>
          <cell r="Z40">
            <v>2.6582577472679922</v>
          </cell>
          <cell r="AA40">
            <v>2.6466447503377282</v>
          </cell>
          <cell r="AB40">
            <v>2.5867746360719228</v>
          </cell>
          <cell r="AC40">
            <v>2.5290367147220105</v>
          </cell>
          <cell r="AD40">
            <v>1.9157660618377057</v>
          </cell>
        </row>
        <row r="43">
          <cell r="F43">
            <v>0.16734782048989622</v>
          </cell>
          <cell r="AD43">
            <v>0.168922316335644</v>
          </cell>
        </row>
        <row r="47">
          <cell r="F47">
            <v>0.28655909006923169</v>
          </cell>
          <cell r="AD47">
            <v>1.2951689299981271E-2</v>
          </cell>
        </row>
        <row r="48">
          <cell r="F48">
            <v>0.4892566308420373</v>
          </cell>
          <cell r="AD48">
            <v>0.12372460773466704</v>
          </cell>
        </row>
        <row r="49">
          <cell r="F49">
            <v>0.74522440364737863</v>
          </cell>
          <cell r="AD49">
            <v>3.4325469931990801E-2</v>
          </cell>
        </row>
        <row r="50">
          <cell r="F50">
            <v>0.48815077401934492</v>
          </cell>
          <cell r="AD50">
            <v>5.109167409333245E-2</v>
          </cell>
        </row>
        <row r="51">
          <cell r="F51">
            <v>9.2141473115142387E-3</v>
          </cell>
          <cell r="AD51">
            <v>1.7437890537484E-3</v>
          </cell>
        </row>
        <row r="52">
          <cell r="AD52">
            <v>4.3655737868600003E-5</v>
          </cell>
        </row>
        <row r="53">
          <cell r="F53">
            <v>0.18661002546762742</v>
          </cell>
          <cell r="AD53">
            <v>0.1947633801145022</v>
          </cell>
        </row>
        <row r="54">
          <cell r="F54">
            <v>0.35204819305185459</v>
          </cell>
          <cell r="AD54">
            <v>0.43078259498616533</v>
          </cell>
        </row>
        <row r="57">
          <cell r="F57">
            <v>3.5621646323558092</v>
          </cell>
          <cell r="AD57">
            <v>0.45709154973995858</v>
          </cell>
        </row>
        <row r="59">
          <cell r="F59">
            <v>6.3815127538917285</v>
          </cell>
          <cell r="O59">
            <v>5.321330073314595</v>
          </cell>
          <cell r="P59">
            <v>4.929578600138254</v>
          </cell>
          <cell r="Q59">
            <v>4.1540976109778462</v>
          </cell>
          <cell r="R59">
            <v>3.7120983544784893</v>
          </cell>
          <cell r="S59">
            <v>3.3431337268747838</v>
          </cell>
          <cell r="T59">
            <v>3.0367427967898566</v>
          </cell>
          <cell r="U59">
            <v>2.6401822435596531</v>
          </cell>
          <cell r="V59">
            <v>2.4820854569695556</v>
          </cell>
          <cell r="W59">
            <v>2.2839643121199718</v>
          </cell>
          <cell r="X59">
            <v>2.1684574430564729</v>
          </cell>
          <cell r="Y59">
            <v>2.0311760823025837</v>
          </cell>
          <cell r="Z59">
            <v>1.9866559597626468</v>
          </cell>
          <cell r="AA59">
            <v>1.9454124405387849</v>
          </cell>
          <cell r="AB59">
            <v>1.8888435491030495</v>
          </cell>
          <cell r="AC59">
            <v>1.825328852544212</v>
          </cell>
          <cell r="AD59">
            <v>1.3588089887854968</v>
          </cell>
        </row>
        <row r="62">
          <cell r="F62">
            <v>0.23238222310460449</v>
          </cell>
          <cell r="AD62">
            <v>0.21225566122801492</v>
          </cell>
        </row>
      </sheetData>
      <sheetData sheetId="1"/>
      <sheetData sheetId="2">
        <row r="12">
          <cell r="AC12">
            <v>3.5</v>
          </cell>
        </row>
        <row r="30">
          <cell r="AC30">
            <v>4.8</v>
          </cell>
        </row>
        <row r="46">
          <cell r="AC46">
            <v>5.5</v>
          </cell>
        </row>
        <row r="49">
          <cell r="AC49">
            <v>5.2</v>
          </cell>
        </row>
        <row r="51">
          <cell r="AC51">
            <v>5.4</v>
          </cell>
        </row>
      </sheetData>
      <sheetData sheetId="3"/>
      <sheetData sheetId="4">
        <row r="19">
          <cell r="F19">
            <v>38</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uk/government/news/plug-in-vehicle-grants-update-following-todays-budget" TargetMode="External"/><Relationship Id="rId3" Type="http://schemas.openxmlformats.org/officeDocument/2006/relationships/hyperlink" Target="https://www.gov.uk/government/publications/plug-in-car-grant-changes-to-grant-level-november-2018/upcoming-changes-to-the-plug-in-car-grant" TargetMode="External"/><Relationship Id="rId7" Type="http://schemas.openxmlformats.org/officeDocument/2006/relationships/hyperlink" Target="https://www.gov.uk/government/publications/plug-in-car-grant-changes-to-grant-level-november-2018/upcoming-changes-to-the-plug-in-car-grant" TargetMode="External"/><Relationship Id="rId2" Type="http://schemas.openxmlformats.org/officeDocument/2006/relationships/hyperlink" Target="https://www.gov.uk/electric-bike-rules" TargetMode="External"/><Relationship Id="rId1" Type="http://schemas.openxmlformats.org/officeDocument/2006/relationships/hyperlink" Target="https://www.gov.uk/plug-in-car-van-grants/eligibility" TargetMode="External"/><Relationship Id="rId6" Type="http://schemas.openxmlformats.org/officeDocument/2006/relationships/hyperlink" Target="https://www.gov.uk/electric-bike-rules" TargetMode="External"/><Relationship Id="rId5" Type="http://schemas.openxmlformats.org/officeDocument/2006/relationships/hyperlink" Target="https://www.gov.uk/plug-in-car-van-grants/eligibility" TargetMode="External"/><Relationship Id="rId4" Type="http://schemas.openxmlformats.org/officeDocument/2006/relationships/hyperlink" Target="https://www.gov.uk/government/news/plug-in-vehicle-grants-update-following-todays-budget"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chargeplacescotland.org/network-performance-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ei.beis.gov.uk/reports/reports?report_id=1010" TargetMode="External"/><Relationship Id="rId1" Type="http://schemas.openxmlformats.org/officeDocument/2006/relationships/hyperlink" Target="https://naei.beis.gov.uk/reports/reports?report_id=110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naei.beis.gov.uk/reports/reports?report_id=1080" TargetMode="External"/><Relationship Id="rId2" Type="http://schemas.openxmlformats.org/officeDocument/2006/relationships/hyperlink" Target="https://www.gov.scot/publications/scottish-greenhouse-gas-statistics-2021/documents/" TargetMode="External"/><Relationship Id="rId1" Type="http://schemas.openxmlformats.org/officeDocument/2006/relationships/hyperlink" Target="https://naei.beis.gov.uk/reports/reports?report_id=1000"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uk/government/publications/greenhouse-gas-reporting-conversion-factors-2022" TargetMode="External"/><Relationship Id="rId1" Type="http://schemas.openxmlformats.org/officeDocument/2006/relationships/hyperlink" Target="https://naei.beis.gov.uk/reports/reports?section_id=3"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workbookViewId="0">
      <selection activeCell="G21" sqref="G21"/>
    </sheetView>
  </sheetViews>
  <sheetFormatPr defaultRowHeight="12.75" x14ac:dyDescent="0.2"/>
  <cols>
    <col min="1" max="1" width="15.140625" style="155" customWidth="1"/>
    <col min="2" max="16384" width="9.140625" style="155"/>
  </cols>
  <sheetData>
    <row r="1" spans="1:2" ht="20.25" x14ac:dyDescent="0.3">
      <c r="A1" s="51" t="s">
        <v>214</v>
      </c>
    </row>
    <row r="2" spans="1:2" ht="15" x14ac:dyDescent="0.2">
      <c r="A2" s="156" t="s">
        <v>223</v>
      </c>
      <c r="B2" s="6" t="s">
        <v>225</v>
      </c>
    </row>
    <row r="3" spans="1:2" ht="15" x14ac:dyDescent="0.2">
      <c r="A3" s="156" t="s">
        <v>224</v>
      </c>
      <c r="B3" s="6" t="s">
        <v>226</v>
      </c>
    </row>
    <row r="4" spans="1:2" ht="15" x14ac:dyDescent="0.2">
      <c r="A4" s="156" t="s">
        <v>227</v>
      </c>
      <c r="B4" s="6" t="s">
        <v>228</v>
      </c>
    </row>
    <row r="5" spans="1:2" ht="15" x14ac:dyDescent="0.2">
      <c r="A5" s="156" t="s">
        <v>215</v>
      </c>
      <c r="B5" s="6" t="s">
        <v>229</v>
      </c>
    </row>
    <row r="6" spans="1:2" ht="15" x14ac:dyDescent="0.2">
      <c r="A6" s="156" t="s">
        <v>216</v>
      </c>
      <c r="B6" s="6" t="s">
        <v>230</v>
      </c>
    </row>
    <row r="7" spans="1:2" ht="15" x14ac:dyDescent="0.2">
      <c r="A7" s="156" t="s">
        <v>217</v>
      </c>
      <c r="B7" s="6" t="s">
        <v>231</v>
      </c>
    </row>
    <row r="8" spans="1:2" ht="15" x14ac:dyDescent="0.2">
      <c r="A8" s="156" t="s">
        <v>218</v>
      </c>
      <c r="B8" s="6" t="s">
        <v>496</v>
      </c>
    </row>
    <row r="9" spans="1:2" ht="15" x14ac:dyDescent="0.2">
      <c r="A9" s="156" t="s">
        <v>239</v>
      </c>
      <c r="B9" s="6" t="s">
        <v>232</v>
      </c>
    </row>
    <row r="10" spans="1:2" ht="15" x14ac:dyDescent="0.2">
      <c r="A10" s="156" t="s">
        <v>240</v>
      </c>
      <c r="B10" s="6" t="s">
        <v>232</v>
      </c>
    </row>
    <row r="11" spans="1:2" ht="15" x14ac:dyDescent="0.2">
      <c r="A11" s="156" t="s">
        <v>219</v>
      </c>
      <c r="B11" s="6" t="s">
        <v>491</v>
      </c>
    </row>
    <row r="12" spans="1:2" ht="15" x14ac:dyDescent="0.2">
      <c r="A12" s="156" t="s">
        <v>220</v>
      </c>
      <c r="B12" s="6" t="s">
        <v>492</v>
      </c>
    </row>
    <row r="13" spans="1:2" ht="15" x14ac:dyDescent="0.2">
      <c r="A13" s="156" t="s">
        <v>221</v>
      </c>
      <c r="B13" s="6" t="s">
        <v>493</v>
      </c>
    </row>
    <row r="14" spans="1:2" ht="15" x14ac:dyDescent="0.2">
      <c r="A14" s="156" t="s">
        <v>222</v>
      </c>
      <c r="B14" s="6" t="s">
        <v>494</v>
      </c>
    </row>
    <row r="15" spans="1:2" ht="15" x14ac:dyDescent="0.2">
      <c r="A15" s="156" t="s">
        <v>326</v>
      </c>
      <c r="B15" s="6" t="s">
        <v>495</v>
      </c>
    </row>
  </sheetData>
  <hyperlinks>
    <hyperlink ref="A2" location="'Table 13.1a'!A1" display="Table 13.1a" xr:uid="{00000000-0004-0000-0000-000000000000}"/>
    <hyperlink ref="A3" location="'Table 13.1b'!A1" display="Table 13.1b" xr:uid="{00000000-0004-0000-0000-000001000000}"/>
    <hyperlink ref="A4" location="'Table 13.1c'!A1" display="Table 13.1c" xr:uid="{00000000-0004-0000-0000-000002000000}"/>
    <hyperlink ref="A5" location="'T13.2-13.4'!A1" display="Table 13.2" xr:uid="{00000000-0004-0000-0000-000003000000}"/>
    <hyperlink ref="A6" location="'T13.2-13.4'!A1" display="Table 13.3" xr:uid="{00000000-0004-0000-0000-000004000000}"/>
    <hyperlink ref="A7" location="'T13.2-13.4'!A1" display="Table 13.4" xr:uid="{00000000-0004-0000-0000-000005000000}"/>
    <hyperlink ref="A8" location="T13.5!A1" display="Table 13.5" xr:uid="{00000000-0004-0000-0000-000006000000}"/>
    <hyperlink ref="A11" location="'T13.7-13.8'!A1" display="Table 13.7" xr:uid="{00000000-0004-0000-0000-000007000000}"/>
    <hyperlink ref="A12" location="'T13.7-13.8'!A1" display="Table 13.8" xr:uid="{00000000-0004-0000-0000-000008000000}"/>
    <hyperlink ref="A13" location="'T13.9-13.10'!A1" display="Table 13.9" xr:uid="{00000000-0004-0000-0000-000009000000}"/>
    <hyperlink ref="A14" location="'T13.9-13.10'!A1" display="Table 13.10" xr:uid="{00000000-0004-0000-0000-00000A000000}"/>
    <hyperlink ref="A9" location="T13.6a!A1" display="Table 13.6a" xr:uid="{00000000-0004-0000-0000-00000B000000}"/>
    <hyperlink ref="A10" location="T13.6b!A1" display="Table 13.6b" xr:uid="{00000000-0004-0000-0000-00000C000000}"/>
    <hyperlink ref="A15" location="'T13.9-13.10'!A1" display="Table 13.10" xr:uid="{00000000-0004-0000-0000-00000D000000}"/>
    <hyperlink ref="A15" location="T13.11!A1" display="Table 13.11" xr:uid="{00000000-0004-0000-0000-00000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C212"/>
  <sheetViews>
    <sheetView zoomScale="85" zoomScaleNormal="85" workbookViewId="0">
      <selection activeCell="G21" sqref="G21"/>
    </sheetView>
  </sheetViews>
  <sheetFormatPr defaultRowHeight="12.75" x14ac:dyDescent="0.2"/>
  <cols>
    <col min="1" max="1" width="22.5703125" style="155" customWidth="1"/>
    <col min="2" max="5" width="9.140625" style="155" customWidth="1"/>
    <col min="6" max="9" width="9.140625" style="155"/>
    <col min="10" max="10" width="9" style="155" customWidth="1"/>
    <col min="11" max="16384" width="9.140625" style="155"/>
  </cols>
  <sheetData>
    <row r="1" spans="1:29" ht="15.75" x14ac:dyDescent="0.2">
      <c r="A1" s="200" t="s">
        <v>242</v>
      </c>
      <c r="B1" s="160"/>
      <c r="C1" s="160"/>
      <c r="D1" s="160"/>
      <c r="E1" s="160"/>
      <c r="F1" s="160"/>
      <c r="G1" s="160"/>
      <c r="H1" s="160"/>
      <c r="I1" s="160"/>
      <c r="J1" s="160"/>
      <c r="K1" s="160"/>
      <c r="L1" s="160"/>
      <c r="M1" s="160"/>
      <c r="N1" s="160"/>
      <c r="O1" s="160"/>
      <c r="P1" s="160"/>
      <c r="Q1" s="160"/>
    </row>
    <row r="2" spans="1:29" ht="15.75" x14ac:dyDescent="0.25">
      <c r="A2" s="30"/>
      <c r="B2" s="31">
        <v>2007</v>
      </c>
      <c r="C2" s="31">
        <v>2008</v>
      </c>
      <c r="D2" s="31">
        <v>2009</v>
      </c>
      <c r="E2" s="31">
        <v>2010</v>
      </c>
      <c r="F2" s="31">
        <v>2011</v>
      </c>
      <c r="G2" s="31">
        <v>2012</v>
      </c>
      <c r="H2" s="31">
        <v>2013</v>
      </c>
      <c r="I2" s="31">
        <v>2014</v>
      </c>
      <c r="J2" s="31">
        <v>2015</v>
      </c>
      <c r="K2" s="31">
        <v>2016</v>
      </c>
      <c r="L2" s="31">
        <v>2017</v>
      </c>
      <c r="M2" s="31">
        <v>2018</v>
      </c>
      <c r="N2" s="31">
        <v>2019</v>
      </c>
      <c r="O2" s="31">
        <v>2020</v>
      </c>
      <c r="P2" s="31">
        <v>2021</v>
      </c>
      <c r="Q2" s="31">
        <v>2022</v>
      </c>
    </row>
    <row r="3" spans="1:29" ht="15.75" x14ac:dyDescent="0.25">
      <c r="A3" s="1"/>
      <c r="P3" s="46" t="s">
        <v>123</v>
      </c>
    </row>
    <row r="4" spans="1:29" ht="15.75" x14ac:dyDescent="0.25">
      <c r="A4" s="14" t="s">
        <v>467</v>
      </c>
      <c r="B4" s="55">
        <v>0</v>
      </c>
      <c r="C4" s="55">
        <v>0.4</v>
      </c>
      <c r="D4" s="55">
        <v>1.8</v>
      </c>
      <c r="E4" s="55">
        <v>4.0999999999999996</v>
      </c>
      <c r="F4" s="55">
        <v>8.8000000000000007</v>
      </c>
      <c r="G4" s="55">
        <v>22</v>
      </c>
      <c r="H4" s="55">
        <v>49.2</v>
      </c>
      <c r="I4" s="55">
        <v>89.5</v>
      </c>
      <c r="J4" s="55">
        <v>133.19999999999999</v>
      </c>
      <c r="K4" s="55">
        <v>176.5</v>
      </c>
      <c r="L4" s="55">
        <v>213.1</v>
      </c>
      <c r="M4" s="55">
        <v>236.5</v>
      </c>
      <c r="N4" s="55">
        <v>249</v>
      </c>
      <c r="O4" s="55">
        <v>256.7</v>
      </c>
      <c r="P4" s="55">
        <v>266.8</v>
      </c>
      <c r="Q4" s="55">
        <v>280.89999999999998</v>
      </c>
    </row>
    <row r="5" spans="1:29" ht="15.75" x14ac:dyDescent="0.25">
      <c r="A5" s="14" t="s">
        <v>468</v>
      </c>
      <c r="B5" s="55">
        <v>10.5</v>
      </c>
      <c r="C5" s="55">
        <v>15.3</v>
      </c>
      <c r="D5" s="55">
        <v>23.2</v>
      </c>
      <c r="E5" s="55">
        <v>32.5</v>
      </c>
      <c r="F5" s="55">
        <v>47.9</v>
      </c>
      <c r="G5" s="55">
        <v>67</v>
      </c>
      <c r="H5" s="55">
        <v>94.1</v>
      </c>
      <c r="I5" s="55">
        <v>130.80000000000001</v>
      </c>
      <c r="J5" s="55">
        <v>176.7</v>
      </c>
      <c r="K5" s="55">
        <v>229.2</v>
      </c>
      <c r="L5" s="55">
        <v>276.2</v>
      </c>
      <c r="M5" s="55">
        <v>309.89999999999998</v>
      </c>
      <c r="N5" s="55">
        <v>333.8</v>
      </c>
      <c r="O5" s="55">
        <v>335.2</v>
      </c>
      <c r="P5" s="55">
        <v>331.1</v>
      </c>
      <c r="Q5" s="55">
        <v>326.7</v>
      </c>
    </row>
    <row r="6" spans="1:29" ht="15.75" x14ac:dyDescent="0.25">
      <c r="A6" s="14" t="s">
        <v>469</v>
      </c>
      <c r="B6" s="55">
        <v>82.5</v>
      </c>
      <c r="C6" s="55">
        <v>104.9</v>
      </c>
      <c r="D6" s="55">
        <v>143.1</v>
      </c>
      <c r="E6" s="55">
        <v>199</v>
      </c>
      <c r="F6" s="55">
        <v>257.7</v>
      </c>
      <c r="G6" s="55">
        <v>328.4</v>
      </c>
      <c r="H6" s="55">
        <v>409.4</v>
      </c>
      <c r="I6" s="55">
        <v>486.6</v>
      </c>
      <c r="J6" s="55">
        <v>546.79999999999995</v>
      </c>
      <c r="K6" s="55">
        <v>605.6</v>
      </c>
      <c r="L6" s="55">
        <v>660.3</v>
      </c>
      <c r="M6" s="55">
        <v>715.8</v>
      </c>
      <c r="N6" s="55">
        <v>776.4</v>
      </c>
      <c r="O6" s="55">
        <v>794.3</v>
      </c>
      <c r="P6" s="55">
        <v>812.2</v>
      </c>
      <c r="Q6" s="55">
        <v>830.4</v>
      </c>
    </row>
    <row r="7" spans="1:29" ht="15.75" x14ac:dyDescent="0.25">
      <c r="A7" s="14" t="s">
        <v>470</v>
      </c>
      <c r="B7" s="55">
        <v>410.7</v>
      </c>
      <c r="C7" s="55">
        <v>467.8</v>
      </c>
      <c r="D7" s="55">
        <v>520.79999999999995</v>
      </c>
      <c r="E7" s="55">
        <v>559.6</v>
      </c>
      <c r="F7" s="55">
        <v>591.70000000000005</v>
      </c>
      <c r="G7" s="55">
        <v>614</v>
      </c>
      <c r="H7" s="55">
        <v>623.5</v>
      </c>
      <c r="I7" s="55">
        <v>619.79999999999995</v>
      </c>
      <c r="J7" s="55">
        <v>601.20000000000005</v>
      </c>
      <c r="K7" s="55">
        <v>581.5</v>
      </c>
      <c r="L7" s="55">
        <v>560.20000000000005</v>
      </c>
      <c r="M7" s="55">
        <v>542.5</v>
      </c>
      <c r="N7" s="55">
        <v>534.20000000000005</v>
      </c>
      <c r="O7" s="55">
        <v>531.70000000000005</v>
      </c>
      <c r="P7" s="55">
        <v>529.1</v>
      </c>
      <c r="Q7" s="55">
        <v>536.29999999999995</v>
      </c>
      <c r="U7" s="161"/>
      <c r="V7" s="161"/>
      <c r="W7" s="161"/>
      <c r="X7" s="161"/>
      <c r="Y7" s="161"/>
      <c r="Z7" s="161"/>
      <c r="AA7" s="161"/>
      <c r="AB7" s="195"/>
      <c r="AC7" s="161"/>
    </row>
    <row r="8" spans="1:29" ht="15.75" x14ac:dyDescent="0.25">
      <c r="A8" s="14" t="s">
        <v>471</v>
      </c>
      <c r="B8" s="55">
        <v>413.1</v>
      </c>
      <c r="C8" s="55">
        <v>452.8</v>
      </c>
      <c r="D8" s="55">
        <v>478.5</v>
      </c>
      <c r="E8" s="55">
        <v>486.9</v>
      </c>
      <c r="F8" s="55">
        <v>485.5</v>
      </c>
      <c r="G8" s="55">
        <v>472.9</v>
      </c>
      <c r="H8" s="55">
        <v>452.1</v>
      </c>
      <c r="I8" s="55">
        <v>429.5</v>
      </c>
      <c r="J8" s="55">
        <v>398.9</v>
      </c>
      <c r="K8" s="55">
        <v>368</v>
      </c>
      <c r="L8" s="55">
        <v>336.8</v>
      </c>
      <c r="M8" s="55">
        <v>311.2</v>
      </c>
      <c r="N8" s="55">
        <v>296.7</v>
      </c>
      <c r="O8" s="55">
        <v>287.2</v>
      </c>
      <c r="P8" s="55">
        <v>277.7</v>
      </c>
      <c r="Q8" s="55">
        <v>272.60000000000002</v>
      </c>
      <c r="R8" s="161"/>
      <c r="S8" s="161"/>
      <c r="T8" s="161"/>
    </row>
    <row r="9" spans="1:29" ht="15.75" x14ac:dyDescent="0.25">
      <c r="A9" s="14" t="s">
        <v>472</v>
      </c>
      <c r="B9" s="55">
        <v>260.8</v>
      </c>
      <c r="C9" s="55">
        <v>285.89999999999998</v>
      </c>
      <c r="D9" s="55">
        <v>297.60000000000002</v>
      </c>
      <c r="E9" s="55">
        <v>295.10000000000002</v>
      </c>
      <c r="F9" s="55">
        <v>289.5</v>
      </c>
      <c r="G9" s="55">
        <v>278.5</v>
      </c>
      <c r="H9" s="55">
        <v>259.5</v>
      </c>
      <c r="I9" s="55">
        <v>238.2</v>
      </c>
      <c r="J9" s="55">
        <v>214.2</v>
      </c>
      <c r="K9" s="55">
        <v>191.8</v>
      </c>
      <c r="L9" s="55">
        <v>171.5</v>
      </c>
      <c r="M9" s="55">
        <v>154.1</v>
      </c>
      <c r="N9" s="55">
        <v>139.30000000000001</v>
      </c>
      <c r="O9" s="55">
        <v>132.1</v>
      </c>
      <c r="P9" s="55">
        <v>126.3</v>
      </c>
      <c r="Q9" s="55">
        <v>121.7</v>
      </c>
    </row>
    <row r="10" spans="1:29" ht="15.75" x14ac:dyDescent="0.25">
      <c r="A10" s="14" t="s">
        <v>473</v>
      </c>
      <c r="B10" s="55">
        <v>161.1</v>
      </c>
      <c r="C10" s="55">
        <v>174.8</v>
      </c>
      <c r="D10" s="55">
        <v>181.7</v>
      </c>
      <c r="E10" s="55">
        <v>180.8</v>
      </c>
      <c r="F10" s="55">
        <v>177.8</v>
      </c>
      <c r="G10" s="55">
        <v>171.4</v>
      </c>
      <c r="H10" s="55">
        <v>161.5</v>
      </c>
      <c r="I10" s="55">
        <v>151.30000000000001</v>
      </c>
      <c r="J10" s="55">
        <v>137.19999999999999</v>
      </c>
      <c r="K10" s="55">
        <v>124.1</v>
      </c>
      <c r="L10" s="55">
        <v>111.1</v>
      </c>
      <c r="M10" s="55">
        <v>99.5</v>
      </c>
      <c r="N10" s="55">
        <v>90.8</v>
      </c>
      <c r="O10" s="55">
        <v>85.5</v>
      </c>
      <c r="P10" s="55">
        <v>80.900000000000006</v>
      </c>
      <c r="Q10" s="55">
        <v>77.2</v>
      </c>
    </row>
    <row r="11" spans="1:29" ht="15.75" x14ac:dyDescent="0.25">
      <c r="A11" s="14" t="s">
        <v>474</v>
      </c>
      <c r="B11" s="55">
        <v>56.7</v>
      </c>
      <c r="C11" s="55">
        <v>59.7</v>
      </c>
      <c r="D11" s="55">
        <v>60.9</v>
      </c>
      <c r="E11" s="55">
        <v>60.6</v>
      </c>
      <c r="F11" s="55">
        <v>60.3</v>
      </c>
      <c r="G11" s="55">
        <v>58.6</v>
      </c>
      <c r="H11" s="55">
        <v>55.8</v>
      </c>
      <c r="I11" s="55">
        <v>52.2</v>
      </c>
      <c r="J11" s="55">
        <v>47.2</v>
      </c>
      <c r="K11" s="55">
        <v>42.4</v>
      </c>
      <c r="L11" s="55">
        <v>37.799999999999997</v>
      </c>
      <c r="M11" s="55">
        <v>33.6</v>
      </c>
      <c r="N11" s="55">
        <v>30.3</v>
      </c>
      <c r="O11" s="55">
        <v>28.9</v>
      </c>
      <c r="P11" s="55">
        <v>28.1</v>
      </c>
      <c r="Q11" s="55">
        <v>27.6</v>
      </c>
    </row>
    <row r="12" spans="1:29" ht="15.75" x14ac:dyDescent="0.25">
      <c r="A12" s="14" t="s">
        <v>475</v>
      </c>
      <c r="B12" s="55">
        <v>43.4</v>
      </c>
      <c r="C12" s="55">
        <v>48.2</v>
      </c>
      <c r="D12" s="55">
        <v>50.2</v>
      </c>
      <c r="E12" s="55">
        <v>49.8</v>
      </c>
      <c r="F12" s="55">
        <v>48.9</v>
      </c>
      <c r="G12" s="55">
        <v>46.7</v>
      </c>
      <c r="H12" s="55">
        <v>44.2</v>
      </c>
      <c r="I12" s="55">
        <v>41.5</v>
      </c>
      <c r="J12" s="55">
        <v>37.9</v>
      </c>
      <c r="K12" s="55">
        <v>34.799999999999997</v>
      </c>
      <c r="L12" s="55">
        <v>31.8</v>
      </c>
      <c r="M12" s="55">
        <v>29.2</v>
      </c>
      <c r="N12" s="55">
        <v>26.8</v>
      </c>
      <c r="O12" s="55">
        <v>25.1</v>
      </c>
      <c r="P12" s="55">
        <v>23.8</v>
      </c>
      <c r="Q12" s="55">
        <v>22.3</v>
      </c>
    </row>
    <row r="13" spans="1:29" ht="15.75" x14ac:dyDescent="0.25">
      <c r="A13" s="14" t="s">
        <v>476</v>
      </c>
      <c r="B13" s="55">
        <v>762</v>
      </c>
      <c r="C13" s="55">
        <v>623.4</v>
      </c>
      <c r="D13" s="55">
        <v>491.9</v>
      </c>
      <c r="E13" s="55">
        <v>386.1</v>
      </c>
      <c r="F13" s="55">
        <v>296.3</v>
      </c>
      <c r="G13" s="55">
        <v>225.5</v>
      </c>
      <c r="H13" s="55">
        <v>169.9</v>
      </c>
      <c r="I13" s="55">
        <v>130.1</v>
      </c>
      <c r="J13" s="55">
        <v>100.9</v>
      </c>
      <c r="K13" s="55">
        <v>79.2</v>
      </c>
      <c r="L13" s="55">
        <v>63.6</v>
      </c>
      <c r="M13" s="55">
        <v>53.6</v>
      </c>
      <c r="N13" s="55">
        <v>47.2</v>
      </c>
      <c r="O13" s="55">
        <v>43.2</v>
      </c>
      <c r="P13" s="55">
        <v>42.1</v>
      </c>
      <c r="Q13" s="55">
        <v>41</v>
      </c>
    </row>
    <row r="14" spans="1:29" ht="6.75" customHeight="1" x14ac:dyDescent="0.25">
      <c r="A14" s="1"/>
      <c r="B14" s="33"/>
      <c r="C14" s="33"/>
      <c r="D14" s="33"/>
      <c r="E14" s="33"/>
      <c r="F14" s="33"/>
      <c r="G14" s="33"/>
      <c r="H14" s="33"/>
      <c r="I14" s="33"/>
      <c r="J14" s="33"/>
      <c r="K14" s="33"/>
      <c r="L14" s="33"/>
      <c r="M14" s="33"/>
      <c r="N14" s="33"/>
      <c r="O14" s="33"/>
      <c r="P14" s="33"/>
      <c r="Q14" s="33"/>
    </row>
    <row r="15" spans="1:29" ht="15.75" x14ac:dyDescent="0.25">
      <c r="A15" s="14" t="s">
        <v>34</v>
      </c>
      <c r="B15" s="33">
        <v>2200.8000000000002</v>
      </c>
      <c r="C15" s="33">
        <v>2233.1999999999998</v>
      </c>
      <c r="D15" s="33">
        <v>2249.6</v>
      </c>
      <c r="E15" s="33">
        <v>2254.5</v>
      </c>
      <c r="F15" s="33">
        <v>2264.4</v>
      </c>
      <c r="G15" s="33">
        <v>2285.1</v>
      </c>
      <c r="H15" s="33">
        <v>2319.1999999999998</v>
      </c>
      <c r="I15" s="33">
        <v>2369.3000000000002</v>
      </c>
      <c r="J15" s="33">
        <v>2394.1999999999998</v>
      </c>
      <c r="K15" s="33">
        <v>2433.1</v>
      </c>
      <c r="L15" s="33">
        <v>2462.4</v>
      </c>
      <c r="M15" s="33">
        <v>2486</v>
      </c>
      <c r="N15" s="33">
        <v>2524.5</v>
      </c>
      <c r="O15" s="33">
        <v>2519.8000000000002</v>
      </c>
      <c r="P15" s="33">
        <v>2518.1999999999998</v>
      </c>
      <c r="Q15" s="33">
        <v>2536.6</v>
      </c>
    </row>
    <row r="16" spans="1:29" ht="7.5" customHeight="1" x14ac:dyDescent="0.25">
      <c r="A16" s="14"/>
    </row>
    <row r="17" spans="1:17" ht="18.75" x14ac:dyDescent="0.35">
      <c r="A17" s="14" t="s">
        <v>78</v>
      </c>
      <c r="B17" s="49">
        <v>167.7</v>
      </c>
      <c r="C17" s="49">
        <v>166.7</v>
      </c>
      <c r="D17" s="49">
        <v>164.9</v>
      </c>
      <c r="E17" s="49">
        <v>162.6</v>
      </c>
      <c r="F17" s="49">
        <v>160.19999999999999</v>
      </c>
      <c r="G17" s="49">
        <v>157.4</v>
      </c>
      <c r="H17" s="49">
        <v>153.9</v>
      </c>
      <c r="I17" s="49">
        <v>150.1</v>
      </c>
      <c r="J17" s="49">
        <v>146.19999999999999</v>
      </c>
      <c r="K17" s="49">
        <v>142.4</v>
      </c>
      <c r="L17" s="49">
        <v>139.1</v>
      </c>
      <c r="M17" s="49">
        <v>136.5</v>
      </c>
      <c r="N17" s="49">
        <v>134.5</v>
      </c>
      <c r="O17" s="49">
        <v>133.30000000000001</v>
      </c>
      <c r="P17" s="49">
        <v>132.1</v>
      </c>
      <c r="Q17" s="49">
        <v>130.80000000000001</v>
      </c>
    </row>
    <row r="18" spans="1:17" ht="9" customHeight="1" x14ac:dyDescent="0.25">
      <c r="A18" s="1"/>
    </row>
    <row r="19" spans="1:17" ht="15.75" x14ac:dyDescent="0.25">
      <c r="A19" s="1"/>
      <c r="O19" s="46" t="s">
        <v>124</v>
      </c>
    </row>
    <row r="20" spans="1:17" ht="15.75" x14ac:dyDescent="0.25">
      <c r="A20" s="14" t="s">
        <v>467</v>
      </c>
      <c r="B20" s="201">
        <f t="shared" ref="B20:Q20" si="0">100*B4/B$15</f>
        <v>0</v>
      </c>
      <c r="C20" s="202">
        <f t="shared" si="0"/>
        <v>1.7911517105498837E-2</v>
      </c>
      <c r="D20" s="202">
        <f t="shared" si="0"/>
        <v>8.0014224751066856E-2</v>
      </c>
      <c r="E20" s="202">
        <f t="shared" si="0"/>
        <v>0.18185850521179861</v>
      </c>
      <c r="F20" s="202">
        <f t="shared" si="0"/>
        <v>0.3886239180356828</v>
      </c>
      <c r="G20" s="202">
        <f t="shared" si="0"/>
        <v>0.96275874141175444</v>
      </c>
      <c r="H20" s="202">
        <f t="shared" si="0"/>
        <v>2.1214211797171441</v>
      </c>
      <c r="I20" s="202">
        <f t="shared" si="0"/>
        <v>3.7774870214831382</v>
      </c>
      <c r="J20" s="202">
        <f t="shared" si="0"/>
        <v>5.5634449920641549</v>
      </c>
      <c r="K20" s="202">
        <f t="shared" si="0"/>
        <v>7.2541202581069424</v>
      </c>
      <c r="L20" s="202">
        <f t="shared" si="0"/>
        <v>8.6541585445094213</v>
      </c>
      <c r="M20" s="202">
        <f t="shared" si="0"/>
        <v>9.5132743362831853</v>
      </c>
      <c r="N20" s="202">
        <f t="shared" si="0"/>
        <v>9.8633392751039803</v>
      </c>
      <c r="O20" s="202">
        <f t="shared" si="0"/>
        <v>10.187316453686799</v>
      </c>
      <c r="P20" s="202">
        <f t="shared" si="0"/>
        <v>10.594869351123819</v>
      </c>
      <c r="Q20" s="202">
        <f t="shared" si="0"/>
        <v>11.073878419932191</v>
      </c>
    </row>
    <row r="21" spans="1:17" ht="15.75" x14ac:dyDescent="0.25">
      <c r="A21" s="14" t="s">
        <v>468</v>
      </c>
      <c r="B21" s="201">
        <f t="shared" ref="B21:Q21" si="1">100*B5/B$15</f>
        <v>0.47709923664122134</v>
      </c>
      <c r="C21" s="202">
        <f t="shared" si="1"/>
        <v>0.68511552928533048</v>
      </c>
      <c r="D21" s="202">
        <f t="shared" si="1"/>
        <v>1.0312944523470839</v>
      </c>
      <c r="E21" s="202">
        <f t="shared" si="1"/>
        <v>1.4415613218008427</v>
      </c>
      <c r="F21" s="202">
        <f t="shared" si="1"/>
        <v>2.1153506447624095</v>
      </c>
      <c r="G21" s="202">
        <f t="shared" si="1"/>
        <v>2.9320379852085248</v>
      </c>
      <c r="H21" s="202">
        <f t="shared" si="1"/>
        <v>4.0574335977923424</v>
      </c>
      <c r="I21" s="202">
        <f t="shared" si="1"/>
        <v>5.5206179040222851</v>
      </c>
      <c r="J21" s="202">
        <f t="shared" si="1"/>
        <v>7.3803358115445663</v>
      </c>
      <c r="K21" s="202">
        <f t="shared" si="1"/>
        <v>9.4200813776663512</v>
      </c>
      <c r="L21" s="202">
        <f t="shared" si="1"/>
        <v>11.216699155295647</v>
      </c>
      <c r="M21" s="202">
        <f t="shared" si="1"/>
        <v>12.46580852775543</v>
      </c>
      <c r="N21" s="202">
        <f t="shared" si="1"/>
        <v>13.22242028124381</v>
      </c>
      <c r="O21" s="202">
        <f t="shared" si="1"/>
        <v>13.302643066910072</v>
      </c>
      <c r="P21" s="202">
        <f t="shared" si="1"/>
        <v>13.148280517830196</v>
      </c>
      <c r="Q21" s="202">
        <f t="shared" si="1"/>
        <v>12.879444926279271</v>
      </c>
    </row>
    <row r="22" spans="1:17" ht="15.75" x14ac:dyDescent="0.25">
      <c r="A22" s="14" t="s">
        <v>469</v>
      </c>
      <c r="B22" s="201">
        <f t="shared" ref="B22:Q22" si="2">100*B6/B$15</f>
        <v>3.7486368593238821</v>
      </c>
      <c r="C22" s="202">
        <f t="shared" si="2"/>
        <v>4.69729536091707</v>
      </c>
      <c r="D22" s="202">
        <f t="shared" si="2"/>
        <v>6.3611308677098153</v>
      </c>
      <c r="E22" s="202">
        <f t="shared" si="2"/>
        <v>8.8267908627190064</v>
      </c>
      <c r="F22" s="202">
        <f t="shared" si="2"/>
        <v>11.380498145204028</v>
      </c>
      <c r="G22" s="202">
        <f t="shared" si="2"/>
        <v>14.371362303619097</v>
      </c>
      <c r="H22" s="202">
        <f t="shared" si="2"/>
        <v>17.652638840979648</v>
      </c>
      <c r="I22" s="202">
        <f t="shared" si="2"/>
        <v>20.537711560376479</v>
      </c>
      <c r="J22" s="202">
        <f t="shared" si="2"/>
        <v>22.838526438893993</v>
      </c>
      <c r="K22" s="202">
        <f t="shared" si="2"/>
        <v>24.890057950762404</v>
      </c>
      <c r="L22" s="202">
        <f t="shared" si="2"/>
        <v>26.815302144249511</v>
      </c>
      <c r="M22" s="202">
        <f t="shared" si="2"/>
        <v>28.793242156074015</v>
      </c>
      <c r="N22" s="202">
        <f t="shared" si="2"/>
        <v>30.754604872251932</v>
      </c>
      <c r="O22" s="202">
        <f t="shared" si="2"/>
        <v>31.522343043098655</v>
      </c>
      <c r="P22" s="202">
        <f t="shared" si="2"/>
        <v>32.253196727821461</v>
      </c>
      <c r="Q22" s="202">
        <f t="shared" si="2"/>
        <v>32.736734211148786</v>
      </c>
    </row>
    <row r="23" spans="1:17" ht="15.75" x14ac:dyDescent="0.25">
      <c r="A23" s="14" t="s">
        <v>470</v>
      </c>
      <c r="B23" s="201">
        <f t="shared" ref="B23:Q23" si="3">100*B7/B$15</f>
        <v>18.661395856052344</v>
      </c>
      <c r="C23" s="202">
        <f t="shared" si="3"/>
        <v>20.947519254880891</v>
      </c>
      <c r="D23" s="202">
        <f t="shared" si="3"/>
        <v>23.150782361308675</v>
      </c>
      <c r="E23" s="202">
        <f t="shared" si="3"/>
        <v>24.821468174761588</v>
      </c>
      <c r="F23" s="202">
        <f t="shared" si="3"/>
        <v>26.130542307012899</v>
      </c>
      <c r="G23" s="202">
        <f t="shared" si="3"/>
        <v>26.869721237582603</v>
      </c>
      <c r="H23" s="202">
        <f t="shared" si="3"/>
        <v>26.884270438082101</v>
      </c>
      <c r="I23" s="202">
        <f t="shared" si="3"/>
        <v>26.159625205756971</v>
      </c>
      <c r="J23" s="202">
        <f t="shared" si="3"/>
        <v>25.110684153370652</v>
      </c>
      <c r="K23" s="202">
        <f t="shared" si="3"/>
        <v>23.899552011836754</v>
      </c>
      <c r="L23" s="202">
        <f t="shared" si="3"/>
        <v>22.750162443144902</v>
      </c>
      <c r="M23" s="202">
        <f t="shared" si="3"/>
        <v>21.822204344328238</v>
      </c>
      <c r="N23" s="202">
        <f t="shared" si="3"/>
        <v>21.160625866508223</v>
      </c>
      <c r="O23" s="202">
        <f t="shared" si="3"/>
        <v>21.100881022303358</v>
      </c>
      <c r="P23" s="202">
        <f t="shared" si="3"/>
        <v>21.011039631482806</v>
      </c>
      <c r="Q23" s="202">
        <f t="shared" si="3"/>
        <v>21.142474178033588</v>
      </c>
    </row>
    <row r="24" spans="1:17" ht="15.75" x14ac:dyDescent="0.25">
      <c r="A24" s="14" t="s">
        <v>471</v>
      </c>
      <c r="B24" s="201">
        <f t="shared" ref="B24:Q24" si="4">100*B8/B$15</f>
        <v>18.770447110141767</v>
      </c>
      <c r="C24" s="202">
        <f t="shared" si="4"/>
        <v>20.275837363424685</v>
      </c>
      <c r="D24" s="202">
        <f t="shared" si="4"/>
        <v>21.270448079658607</v>
      </c>
      <c r="E24" s="202">
        <f t="shared" si="4"/>
        <v>21.596806387225548</v>
      </c>
      <c r="F24" s="202">
        <f t="shared" si="4"/>
        <v>21.440558205264086</v>
      </c>
      <c r="G24" s="202">
        <f t="shared" si="4"/>
        <v>20.694936764255395</v>
      </c>
      <c r="H24" s="202">
        <f t="shared" si="4"/>
        <v>19.49379096240083</v>
      </c>
      <c r="I24" s="202">
        <f t="shared" si="4"/>
        <v>18.127717047229137</v>
      </c>
      <c r="J24" s="202">
        <f t="shared" si="4"/>
        <v>16.661097652660597</v>
      </c>
      <c r="K24" s="202">
        <f t="shared" si="4"/>
        <v>15.124737988574248</v>
      </c>
      <c r="L24" s="202">
        <f t="shared" si="4"/>
        <v>13.677712800519817</v>
      </c>
      <c r="M24" s="202">
        <f t="shared" si="4"/>
        <v>12.51810136765889</v>
      </c>
      <c r="N24" s="202">
        <f t="shared" si="4"/>
        <v>11.752822341057636</v>
      </c>
      <c r="O24" s="202">
        <f t="shared" si="4"/>
        <v>11.397729978569727</v>
      </c>
      <c r="P24" s="202">
        <f t="shared" si="4"/>
        <v>11.027718211420858</v>
      </c>
      <c r="Q24" s="202">
        <f t="shared" si="4"/>
        <v>10.74666876921864</v>
      </c>
    </row>
    <row r="25" spans="1:17" ht="15.75" x14ac:dyDescent="0.25">
      <c r="A25" s="14" t="s">
        <v>472</v>
      </c>
      <c r="B25" s="201">
        <f t="shared" ref="B25:Q25" si="5">100*B9/B$15</f>
        <v>11.850236277717192</v>
      </c>
      <c r="C25" s="202">
        <f t="shared" si="5"/>
        <v>12.802256851155292</v>
      </c>
      <c r="D25" s="202">
        <f t="shared" si="5"/>
        <v>13.229018492176388</v>
      </c>
      <c r="E25" s="202">
        <f t="shared" si="5"/>
        <v>13.089376801951653</v>
      </c>
      <c r="F25" s="202">
        <f t="shared" si="5"/>
        <v>12.784843667196608</v>
      </c>
      <c r="G25" s="202">
        <f t="shared" si="5"/>
        <v>12.187650431053346</v>
      </c>
      <c r="H25" s="202">
        <f t="shared" si="5"/>
        <v>11.189203173508107</v>
      </c>
      <c r="I25" s="202">
        <f t="shared" si="5"/>
        <v>10.05360232980205</v>
      </c>
      <c r="J25" s="202">
        <f t="shared" si="5"/>
        <v>8.9466210007518168</v>
      </c>
      <c r="K25" s="202">
        <f t="shared" si="5"/>
        <v>7.8829476799145128</v>
      </c>
      <c r="L25" s="202">
        <f t="shared" si="5"/>
        <v>6.9647498375568553</v>
      </c>
      <c r="M25" s="202">
        <f t="shared" si="5"/>
        <v>6.1987127916331453</v>
      </c>
      <c r="N25" s="202">
        <f t="shared" si="5"/>
        <v>5.517924341453754</v>
      </c>
      <c r="O25" s="202">
        <f t="shared" si="5"/>
        <v>5.2424795618699891</v>
      </c>
      <c r="P25" s="202">
        <f t="shared" si="5"/>
        <v>5.0154872527996188</v>
      </c>
      <c r="Q25" s="202">
        <f t="shared" si="5"/>
        <v>4.797760782149334</v>
      </c>
    </row>
    <row r="26" spans="1:17" ht="15.75" x14ac:dyDescent="0.25">
      <c r="A26" s="14" t="s">
        <v>473</v>
      </c>
      <c r="B26" s="201">
        <f t="shared" ref="B26:Q26" si="6">100*B10/B$15</f>
        <v>7.3200654307524529</v>
      </c>
      <c r="C26" s="202">
        <f t="shared" si="6"/>
        <v>7.8273329751029914</v>
      </c>
      <c r="D26" s="202">
        <f t="shared" si="6"/>
        <v>8.0769914651493604</v>
      </c>
      <c r="E26" s="202">
        <f t="shared" si="6"/>
        <v>8.0195165225105338</v>
      </c>
      <c r="F26" s="202">
        <f t="shared" si="6"/>
        <v>7.8519696166754986</v>
      </c>
      <c r="G26" s="202">
        <f t="shared" si="6"/>
        <v>7.5007658308170324</v>
      </c>
      <c r="H26" s="202">
        <f t="shared" si="6"/>
        <v>6.9636081407381862</v>
      </c>
      <c r="I26" s="202">
        <f t="shared" si="6"/>
        <v>6.3858523614569709</v>
      </c>
      <c r="J26" s="202">
        <f t="shared" si="6"/>
        <v>5.7305154122462616</v>
      </c>
      <c r="K26" s="202">
        <f t="shared" si="6"/>
        <v>5.1004890879947391</v>
      </c>
      <c r="L26" s="202">
        <f t="shared" si="6"/>
        <v>4.5118583495776479</v>
      </c>
      <c r="M26" s="202">
        <f t="shared" si="6"/>
        <v>4.0024135156878522</v>
      </c>
      <c r="N26" s="202">
        <f t="shared" si="6"/>
        <v>3.5967518320459497</v>
      </c>
      <c r="O26" s="202">
        <f t="shared" si="6"/>
        <v>3.3931264386062385</v>
      </c>
      <c r="P26" s="202">
        <f t="shared" si="6"/>
        <v>3.2126121833055361</v>
      </c>
      <c r="Q26" s="202">
        <f t="shared" si="6"/>
        <v>3.0434439801308839</v>
      </c>
    </row>
    <row r="27" spans="1:17" ht="15.75" x14ac:dyDescent="0.25">
      <c r="A27" s="14" t="s">
        <v>474</v>
      </c>
      <c r="B27" s="201">
        <f t="shared" ref="B27:Q27" si="7">100*B11/B$15</f>
        <v>2.5763358778625953</v>
      </c>
      <c r="C27" s="202">
        <f t="shared" si="7"/>
        <v>2.6732939279957013</v>
      </c>
      <c r="D27" s="202">
        <f t="shared" si="7"/>
        <v>2.7071479374110954</v>
      </c>
      <c r="E27" s="202">
        <f t="shared" si="7"/>
        <v>2.6879574184963406</v>
      </c>
      <c r="F27" s="202">
        <f t="shared" si="7"/>
        <v>2.6629570747217803</v>
      </c>
      <c r="G27" s="202">
        <f t="shared" si="7"/>
        <v>2.5644391930331278</v>
      </c>
      <c r="H27" s="202">
        <f t="shared" si="7"/>
        <v>2.4060020696791997</v>
      </c>
      <c r="I27" s="202">
        <f t="shared" si="7"/>
        <v>2.2031823745410035</v>
      </c>
      <c r="J27" s="202">
        <f t="shared" si="7"/>
        <v>1.9714309581488598</v>
      </c>
      <c r="K27" s="202">
        <f t="shared" si="7"/>
        <v>1.7426328552052937</v>
      </c>
      <c r="L27" s="202">
        <f t="shared" si="7"/>
        <v>1.5350877192982453</v>
      </c>
      <c r="M27" s="202">
        <f t="shared" si="7"/>
        <v>1.3515687851971039</v>
      </c>
      <c r="N27" s="202">
        <f t="shared" si="7"/>
        <v>1.2002376708259062</v>
      </c>
      <c r="O27" s="202">
        <f t="shared" si="7"/>
        <v>1.1469164219382491</v>
      </c>
      <c r="P27" s="202">
        <f t="shared" si="7"/>
        <v>1.1158764196648401</v>
      </c>
      <c r="Q27" s="202">
        <f t="shared" si="7"/>
        <v>1.0880706457462745</v>
      </c>
    </row>
    <row r="28" spans="1:17" ht="15.75" x14ac:dyDescent="0.25">
      <c r="A28" s="14" t="s">
        <v>475</v>
      </c>
      <c r="B28" s="201">
        <f t="shared" ref="B28:Q28" si="8">100*B12/B$15</f>
        <v>1.9720101781170483</v>
      </c>
      <c r="C28" s="202">
        <f t="shared" si="8"/>
        <v>2.1583378112126099</v>
      </c>
      <c r="D28" s="202">
        <f t="shared" si="8"/>
        <v>2.2315078236130867</v>
      </c>
      <c r="E28" s="202">
        <f t="shared" si="8"/>
        <v>2.2089155023286762</v>
      </c>
      <c r="F28" s="202">
        <f t="shared" si="8"/>
        <v>2.1595124536301005</v>
      </c>
      <c r="G28" s="202">
        <f t="shared" si="8"/>
        <v>2.0436742374513153</v>
      </c>
      <c r="H28" s="202">
        <f t="shared" si="8"/>
        <v>1.9058295964125562</v>
      </c>
      <c r="I28" s="202">
        <f t="shared" si="8"/>
        <v>1.751572194318997</v>
      </c>
      <c r="J28" s="202">
        <f t="shared" si="8"/>
        <v>1.5829922312254616</v>
      </c>
      <c r="K28" s="202">
        <f t="shared" si="8"/>
        <v>1.4302741358760427</v>
      </c>
      <c r="L28" s="202">
        <f t="shared" si="8"/>
        <v>1.2914230019493176</v>
      </c>
      <c r="M28" s="202">
        <f t="shared" si="8"/>
        <v>1.174577634754626</v>
      </c>
      <c r="N28" s="202">
        <f t="shared" si="8"/>
        <v>1.0615963557140027</v>
      </c>
      <c r="O28" s="202">
        <f t="shared" si="8"/>
        <v>0.99611080244463834</v>
      </c>
      <c r="P28" s="202">
        <f t="shared" si="8"/>
        <v>0.94511952982288938</v>
      </c>
      <c r="Q28" s="202">
        <f t="shared" si="8"/>
        <v>0.879129543483403</v>
      </c>
    </row>
    <row r="29" spans="1:17" ht="15.75" x14ac:dyDescent="0.25">
      <c r="A29" s="14" t="s">
        <v>476</v>
      </c>
      <c r="B29" s="201">
        <f t="shared" ref="B29:Q29" si="9">100*B13/B$15</f>
        <v>34.623773173391491</v>
      </c>
      <c r="C29" s="202">
        <f t="shared" si="9"/>
        <v>27.915099408919939</v>
      </c>
      <c r="D29" s="202">
        <f t="shared" si="9"/>
        <v>21.866109530583216</v>
      </c>
      <c r="E29" s="202">
        <f t="shared" si="9"/>
        <v>17.125748502994011</v>
      </c>
      <c r="F29" s="202">
        <f t="shared" si="9"/>
        <v>13.085143967496908</v>
      </c>
      <c r="G29" s="202">
        <f t="shared" si="9"/>
        <v>9.8682770994704825</v>
      </c>
      <c r="H29" s="202">
        <f t="shared" si="9"/>
        <v>7.3258020006898938</v>
      </c>
      <c r="I29" s="202">
        <f t="shared" si="9"/>
        <v>5.4910733127928077</v>
      </c>
      <c r="J29" s="202">
        <f t="shared" si="9"/>
        <v>4.2143513490936435</v>
      </c>
      <c r="K29" s="202">
        <f t="shared" si="9"/>
        <v>3.2551066540627183</v>
      </c>
      <c r="L29" s="202">
        <f t="shared" si="9"/>
        <v>2.5828460038986352</v>
      </c>
      <c r="M29" s="202">
        <f t="shared" si="9"/>
        <v>2.1560740144810939</v>
      </c>
      <c r="N29" s="202">
        <f t="shared" si="9"/>
        <v>1.8696771637948109</v>
      </c>
      <c r="O29" s="202">
        <f t="shared" si="9"/>
        <v>1.7144217795063099</v>
      </c>
      <c r="P29" s="202">
        <f t="shared" si="9"/>
        <v>1.6718290842665398</v>
      </c>
      <c r="Q29" s="202">
        <f t="shared" si="9"/>
        <v>1.6163368288259876</v>
      </c>
    </row>
    <row r="30" spans="1:17" ht="15.75" x14ac:dyDescent="0.25">
      <c r="A30" s="16" t="s">
        <v>34</v>
      </c>
      <c r="B30" s="203">
        <f t="shared" ref="B30:Q30" si="10">100*B15/B$15</f>
        <v>100</v>
      </c>
      <c r="C30" s="203">
        <f t="shared" si="10"/>
        <v>100</v>
      </c>
      <c r="D30" s="203">
        <f t="shared" si="10"/>
        <v>100</v>
      </c>
      <c r="E30" s="203">
        <f t="shared" si="10"/>
        <v>100</v>
      </c>
      <c r="F30" s="203">
        <f t="shared" si="10"/>
        <v>100</v>
      </c>
      <c r="G30" s="203">
        <f t="shared" si="10"/>
        <v>100</v>
      </c>
      <c r="H30" s="203">
        <f t="shared" si="10"/>
        <v>100</v>
      </c>
      <c r="I30" s="203">
        <f t="shared" si="10"/>
        <v>100</v>
      </c>
      <c r="J30" s="203">
        <f t="shared" si="10"/>
        <v>100</v>
      </c>
      <c r="K30" s="203">
        <f t="shared" si="10"/>
        <v>100</v>
      </c>
      <c r="L30" s="203">
        <f t="shared" si="10"/>
        <v>100</v>
      </c>
      <c r="M30" s="203">
        <f t="shared" si="10"/>
        <v>100</v>
      </c>
      <c r="N30" s="203">
        <f t="shared" si="10"/>
        <v>100</v>
      </c>
      <c r="O30" s="203">
        <f t="shared" si="10"/>
        <v>100</v>
      </c>
      <c r="P30" s="203">
        <f t="shared" si="10"/>
        <v>100</v>
      </c>
      <c r="Q30" s="203">
        <f t="shared" si="10"/>
        <v>100</v>
      </c>
    </row>
    <row r="31" spans="1:17" ht="14.25" x14ac:dyDescent="0.2">
      <c r="A31" s="39" t="s">
        <v>238</v>
      </c>
    </row>
    <row r="32" spans="1:17" ht="14.25" x14ac:dyDescent="0.2">
      <c r="A32" s="39"/>
    </row>
    <row r="35" spans="1:12" ht="15.75" hidden="1" x14ac:dyDescent="0.2">
      <c r="A35" s="204"/>
      <c r="B35" s="205"/>
      <c r="C35" s="205"/>
      <c r="D35" s="205"/>
      <c r="E35" s="205"/>
      <c r="F35" s="205"/>
      <c r="G35" s="205"/>
      <c r="H35" s="205"/>
      <c r="I35" s="205"/>
      <c r="J35" s="205"/>
      <c r="K35" s="205"/>
      <c r="L35" s="206"/>
    </row>
    <row r="36" spans="1:12" ht="73.5" hidden="1" customHeight="1" x14ac:dyDescent="0.2">
      <c r="A36" s="207"/>
      <c r="B36" s="208"/>
      <c r="C36" s="208"/>
      <c r="D36" s="208"/>
      <c r="E36" s="208"/>
      <c r="F36" s="208"/>
      <c r="G36" s="208"/>
      <c r="H36" s="208"/>
      <c r="I36" s="208"/>
      <c r="J36" s="208"/>
      <c r="K36" s="208"/>
      <c r="L36" s="208"/>
    </row>
    <row r="37" spans="1:12" ht="15.75" hidden="1" x14ac:dyDescent="0.25">
      <c r="A37" s="209" t="s">
        <v>62</v>
      </c>
      <c r="B37" s="208"/>
      <c r="C37" s="208"/>
      <c r="D37" s="208"/>
      <c r="E37" s="208"/>
      <c r="F37" s="208"/>
      <c r="G37" s="208"/>
      <c r="H37" s="208"/>
      <c r="I37" s="208"/>
      <c r="J37" s="208"/>
      <c r="K37" s="208"/>
      <c r="L37" s="208"/>
    </row>
    <row r="38" spans="1:12" ht="15.75" hidden="1" x14ac:dyDescent="0.2">
      <c r="A38" s="210" t="s">
        <v>63</v>
      </c>
      <c r="B38" s="208"/>
      <c r="C38" s="208"/>
      <c r="D38" s="208"/>
      <c r="E38" s="208"/>
      <c r="F38" s="208"/>
      <c r="G38" s="208"/>
      <c r="H38" s="208"/>
      <c r="I38" s="208"/>
      <c r="J38" s="208"/>
      <c r="K38" s="208"/>
      <c r="L38" s="208"/>
    </row>
    <row r="39" spans="1:12" ht="16.5" hidden="1" thickBot="1" x14ac:dyDescent="0.3">
      <c r="A39" s="211"/>
      <c r="B39" s="211"/>
      <c r="C39" s="211"/>
      <c r="D39" s="211"/>
      <c r="E39" s="211"/>
      <c r="F39" s="211"/>
      <c r="G39" s="211"/>
      <c r="H39" s="211"/>
      <c r="I39" s="211"/>
      <c r="J39" s="211"/>
      <c r="K39" s="212"/>
      <c r="L39" s="212" t="s">
        <v>520</v>
      </c>
    </row>
    <row r="40" spans="1:12" ht="48.75" hidden="1" x14ac:dyDescent="0.35">
      <c r="A40" s="213"/>
      <c r="B40" s="214" t="s">
        <v>70</v>
      </c>
      <c r="C40" s="214" t="s">
        <v>71</v>
      </c>
      <c r="D40" s="214" t="s">
        <v>72</v>
      </c>
      <c r="E40" s="214" t="s">
        <v>73</v>
      </c>
      <c r="F40" s="214" t="s">
        <v>74</v>
      </c>
      <c r="G40" s="214" t="s">
        <v>75</v>
      </c>
      <c r="H40" s="214"/>
      <c r="I40" s="214" t="s">
        <v>76</v>
      </c>
      <c r="J40" s="214" t="s">
        <v>77</v>
      </c>
      <c r="K40" s="214" t="s">
        <v>34</v>
      </c>
      <c r="L40" s="214" t="s">
        <v>78</v>
      </c>
    </row>
    <row r="41" spans="1:12" ht="15.75" hidden="1" x14ac:dyDescent="0.25">
      <c r="A41" s="215" t="s">
        <v>79</v>
      </c>
      <c r="B41" s="216"/>
      <c r="C41" s="216"/>
      <c r="D41" s="216"/>
      <c r="E41" s="216"/>
      <c r="F41" s="216"/>
      <c r="G41" s="216"/>
      <c r="H41" s="216"/>
      <c r="I41" s="216"/>
      <c r="J41" s="216"/>
      <c r="K41" s="217"/>
      <c r="L41" s="217"/>
    </row>
    <row r="42" spans="1:12" ht="15.75" hidden="1" x14ac:dyDescent="0.25">
      <c r="A42" s="218">
        <v>2001</v>
      </c>
      <c r="B42" s="219">
        <v>519.38499999999999</v>
      </c>
      <c r="C42" s="219">
        <v>236.00200000000001</v>
      </c>
      <c r="D42" s="219">
        <v>188.721</v>
      </c>
      <c r="E42" s="219">
        <v>242.53100000000001</v>
      </c>
      <c r="F42" s="219">
        <v>193.93</v>
      </c>
      <c r="G42" s="219">
        <v>147.726</v>
      </c>
      <c r="H42" s="219"/>
      <c r="I42" s="219">
        <v>98.91</v>
      </c>
      <c r="J42" s="219">
        <v>441.91299999999956</v>
      </c>
      <c r="K42" s="220">
        <v>2585.982</v>
      </c>
      <c r="L42" s="221">
        <v>177.834796592652</v>
      </c>
    </row>
    <row r="43" spans="1:12" ht="15.75" hidden="1" x14ac:dyDescent="0.25">
      <c r="A43" s="218">
        <v>2002</v>
      </c>
      <c r="B43" s="219">
        <v>473.80799999999999</v>
      </c>
      <c r="C43" s="219">
        <v>204.84800000000001</v>
      </c>
      <c r="D43" s="219">
        <v>155.726</v>
      </c>
      <c r="E43" s="219">
        <v>201.197</v>
      </c>
      <c r="F43" s="219">
        <v>182.36799999999999</v>
      </c>
      <c r="G43" s="219">
        <v>135.249</v>
      </c>
      <c r="H43" s="219"/>
      <c r="I43" s="219">
        <v>81.777000000000001</v>
      </c>
      <c r="J43" s="219">
        <v>691.303</v>
      </c>
      <c r="K43" s="220">
        <v>2682.1309999999999</v>
      </c>
      <c r="L43" s="221">
        <v>175.38722531529601</v>
      </c>
    </row>
    <row r="44" spans="1:12" ht="15.75" hidden="1" x14ac:dyDescent="0.25">
      <c r="A44" s="218">
        <v>2003</v>
      </c>
      <c r="B44" s="219">
        <v>553.28800000000001</v>
      </c>
      <c r="C44" s="219">
        <v>246.12899999999999</v>
      </c>
      <c r="D44" s="219">
        <v>216.37</v>
      </c>
      <c r="E44" s="219">
        <v>229.733</v>
      </c>
      <c r="F44" s="219">
        <v>220.108</v>
      </c>
      <c r="G44" s="219">
        <v>139.74</v>
      </c>
      <c r="H44" s="219"/>
      <c r="I44" s="219">
        <v>105.096</v>
      </c>
      <c r="J44" s="219">
        <v>86.911000000000001</v>
      </c>
      <c r="K44" s="220">
        <v>2646.056</v>
      </c>
      <c r="L44" s="221">
        <v>172.58271336716001</v>
      </c>
    </row>
    <row r="45" spans="1:12" ht="15.75" hidden="1" x14ac:dyDescent="0.25">
      <c r="A45" s="218">
        <v>2004</v>
      </c>
      <c r="B45" s="219">
        <v>567.84199999999998</v>
      </c>
      <c r="C45" s="219">
        <v>229.91900000000001</v>
      </c>
      <c r="D45" s="219">
        <v>219.67500000000001</v>
      </c>
      <c r="E45" s="219">
        <v>198.28800000000001</v>
      </c>
      <c r="F45" s="219">
        <v>201.80600000000001</v>
      </c>
      <c r="G45" s="219">
        <v>127.285</v>
      </c>
      <c r="H45" s="219"/>
      <c r="I45" s="219">
        <v>110.65</v>
      </c>
      <c r="J45" s="219">
        <v>76.787999999999997</v>
      </c>
      <c r="K45" s="220">
        <v>2599.0790000000002</v>
      </c>
      <c r="L45" s="221">
        <v>171.283244478928</v>
      </c>
    </row>
    <row r="46" spans="1:12" ht="15.75" hidden="1" x14ac:dyDescent="0.25">
      <c r="A46" s="218">
        <v>2005</v>
      </c>
      <c r="B46" s="219">
        <v>598.32100000000003</v>
      </c>
      <c r="C46" s="219">
        <v>201.95500000000001</v>
      </c>
      <c r="D46" s="219">
        <v>205.60900000000001</v>
      </c>
      <c r="E46" s="219">
        <v>205.49700000000001</v>
      </c>
      <c r="F46" s="219">
        <v>174.33</v>
      </c>
      <c r="G46" s="219">
        <v>105.703</v>
      </c>
      <c r="H46" s="219"/>
      <c r="I46" s="219">
        <v>90.540999999999997</v>
      </c>
      <c r="J46" s="219">
        <v>57.451000000000001</v>
      </c>
      <c r="K46" s="219">
        <v>2443.4549999999999</v>
      </c>
      <c r="L46" s="219">
        <v>169.7</v>
      </c>
    </row>
    <row r="47" spans="1:12" ht="15.75" hidden="1" x14ac:dyDescent="0.25">
      <c r="A47" s="222">
        <v>2006</v>
      </c>
      <c r="B47" s="219">
        <v>568.202</v>
      </c>
      <c r="C47" s="219">
        <v>238.893</v>
      </c>
      <c r="D47" s="219">
        <v>154.001</v>
      </c>
      <c r="E47" s="219">
        <v>180.26300000000001</v>
      </c>
      <c r="F47" s="219">
        <v>163.47300000000001</v>
      </c>
      <c r="G47" s="219">
        <v>84.864999999999995</v>
      </c>
      <c r="H47" s="219"/>
      <c r="I47" s="219">
        <v>89.715999999999994</v>
      </c>
      <c r="J47" s="219">
        <v>44.628999999999998</v>
      </c>
      <c r="K47" s="219">
        <v>2340.0429999999997</v>
      </c>
      <c r="L47" s="219">
        <v>167.74</v>
      </c>
    </row>
    <row r="48" spans="1:12" ht="15.75" hidden="1" x14ac:dyDescent="0.25">
      <c r="A48" s="222">
        <v>2007</v>
      </c>
      <c r="B48" s="219">
        <v>563.40499999999997</v>
      </c>
      <c r="C48" s="219">
        <v>243.07499999999999</v>
      </c>
      <c r="D48" s="219">
        <v>158.23099999999999</v>
      </c>
      <c r="E48" s="219">
        <v>197.798</v>
      </c>
      <c r="F48" s="219">
        <v>126.85899999999999</v>
      </c>
      <c r="G48" s="219">
        <v>61.823</v>
      </c>
      <c r="H48" s="219"/>
      <c r="I48" s="219">
        <v>83.206999999999994</v>
      </c>
      <c r="J48" s="219">
        <v>38.290999999999997</v>
      </c>
      <c r="K48" s="219">
        <v>2390.08</v>
      </c>
      <c r="L48" s="219">
        <v>164.74</v>
      </c>
    </row>
    <row r="49" spans="1:12" ht="15.75" hidden="1" x14ac:dyDescent="0.25">
      <c r="A49" s="222">
        <v>2008</v>
      </c>
      <c r="B49" s="219">
        <v>431.697</v>
      </c>
      <c r="C49" s="219">
        <v>190.97800000000001</v>
      </c>
      <c r="D49" s="219">
        <v>129.32</v>
      </c>
      <c r="E49" s="219">
        <v>153.38800000000001</v>
      </c>
      <c r="F49" s="219">
        <v>81.552999999999997</v>
      </c>
      <c r="G49" s="219">
        <v>32.182000000000002</v>
      </c>
      <c r="H49" s="219"/>
      <c r="I49" s="219">
        <v>53.36</v>
      </c>
      <c r="J49" s="219">
        <v>28.195</v>
      </c>
      <c r="K49" s="219">
        <v>2111.998</v>
      </c>
      <c r="L49" s="219">
        <v>158.23980193905001</v>
      </c>
    </row>
    <row r="50" spans="1:12" ht="15.75" hidden="1" x14ac:dyDescent="0.25">
      <c r="A50" s="222">
        <v>2009</v>
      </c>
      <c r="B50" s="219">
        <v>355.35300000000001</v>
      </c>
      <c r="C50" s="219">
        <v>111.735</v>
      </c>
      <c r="D50" s="219">
        <v>107.273</v>
      </c>
      <c r="E50" s="219">
        <v>86.492000000000004</v>
      </c>
      <c r="F50" s="219">
        <v>59.868000000000002</v>
      </c>
      <c r="G50" s="219">
        <v>26.768000000000001</v>
      </c>
      <c r="H50" s="219"/>
      <c r="I50" s="219">
        <v>31.376999999999999</v>
      </c>
      <c r="J50" s="219">
        <v>19.093</v>
      </c>
      <c r="K50" s="219">
        <v>1968.252</v>
      </c>
      <c r="L50" s="219">
        <v>149.760982557093</v>
      </c>
    </row>
    <row r="51" spans="1:12" ht="15.75" hidden="1" x14ac:dyDescent="0.25">
      <c r="A51" s="222">
        <v>2010</v>
      </c>
      <c r="B51" s="219">
        <v>300.20100000000002</v>
      </c>
      <c r="C51" s="219">
        <v>79.209000000000003</v>
      </c>
      <c r="D51" s="219">
        <v>96.546000000000006</v>
      </c>
      <c r="E51" s="219">
        <v>76.457999999999998</v>
      </c>
      <c r="F51" s="219">
        <v>43.793999999999997</v>
      </c>
      <c r="G51" s="219">
        <v>29.963999999999999</v>
      </c>
      <c r="H51" s="219"/>
      <c r="I51" s="219">
        <v>20.855</v>
      </c>
      <c r="J51" s="219">
        <v>17.143999999999998</v>
      </c>
      <c r="K51" s="219">
        <v>1996.325</v>
      </c>
      <c r="L51" s="219">
        <v>144.313697938693</v>
      </c>
    </row>
    <row r="52" spans="1:12" ht="15.75" hidden="1" x14ac:dyDescent="0.25">
      <c r="A52" s="222">
        <v>2011</v>
      </c>
      <c r="B52" s="219">
        <v>218.505</v>
      </c>
      <c r="C52" s="219">
        <v>73.042000000000002</v>
      </c>
      <c r="D52" s="219">
        <v>63.695</v>
      </c>
      <c r="E52" s="219">
        <v>51.271000000000001</v>
      </c>
      <c r="F52" s="219">
        <v>21.329000000000001</v>
      </c>
      <c r="G52" s="219">
        <v>28.129000000000001</v>
      </c>
      <c r="H52" s="219"/>
      <c r="I52" s="219">
        <v>11.436</v>
      </c>
      <c r="J52" s="219">
        <v>14.324</v>
      </c>
      <c r="K52" s="219">
        <v>1907.4110000000001</v>
      </c>
      <c r="L52" s="219">
        <v>138.16368925464101</v>
      </c>
    </row>
    <row r="53" spans="1:12" ht="15.75" hidden="1" x14ac:dyDescent="0.25">
      <c r="A53" s="222">
        <v>2012</v>
      </c>
      <c r="B53" s="219">
        <v>155.428</v>
      </c>
      <c r="C53" s="219">
        <v>59.13</v>
      </c>
      <c r="D53" s="219">
        <v>38.558999999999997</v>
      </c>
      <c r="E53" s="219">
        <v>47.076999999999998</v>
      </c>
      <c r="F53" s="219">
        <v>18.488</v>
      </c>
      <c r="G53" s="219">
        <v>25.076000000000001</v>
      </c>
      <c r="H53" s="219"/>
      <c r="I53" s="219">
        <v>9.4920000000000009</v>
      </c>
      <c r="J53" s="219">
        <v>14.026999999999999</v>
      </c>
      <c r="K53" s="219">
        <v>2010.825</v>
      </c>
      <c r="L53" s="219">
        <v>132.95120487901099</v>
      </c>
    </row>
    <row r="54" spans="1:12" ht="15.75" hidden="1" x14ac:dyDescent="0.25">
      <c r="A54" s="218" t="s">
        <v>80</v>
      </c>
      <c r="B54" s="219">
        <v>156.43299999999999</v>
      </c>
      <c r="C54" s="219">
        <v>70.831000000000003</v>
      </c>
      <c r="D54" s="219">
        <v>58.451000000000001</v>
      </c>
      <c r="E54" s="219">
        <v>64.944999999999993</v>
      </c>
      <c r="F54" s="219">
        <v>65.010000000000005</v>
      </c>
      <c r="G54" s="219">
        <v>40.36</v>
      </c>
      <c r="H54" s="219"/>
      <c r="I54" s="219">
        <v>28.361999999999998</v>
      </c>
      <c r="J54" s="219">
        <v>18.753</v>
      </c>
      <c r="K54" s="220">
        <v>737.601</v>
      </c>
      <c r="L54" s="221">
        <v>172.84355941729001</v>
      </c>
    </row>
    <row r="55" spans="1:12" ht="15.75" hidden="1" x14ac:dyDescent="0.25">
      <c r="A55" s="218" t="s">
        <v>81</v>
      </c>
      <c r="B55" s="219">
        <v>133.04900000000001</v>
      </c>
      <c r="C55" s="219">
        <v>62.384</v>
      </c>
      <c r="D55" s="219">
        <v>51.37</v>
      </c>
      <c r="E55" s="219">
        <v>60.588000000000001</v>
      </c>
      <c r="F55" s="219">
        <v>54.506999999999998</v>
      </c>
      <c r="G55" s="219">
        <v>33.356000000000002</v>
      </c>
      <c r="H55" s="219"/>
      <c r="I55" s="219">
        <v>23.619</v>
      </c>
      <c r="J55" s="219">
        <v>21.56</v>
      </c>
      <c r="K55" s="220">
        <v>642.654</v>
      </c>
      <c r="L55" s="221">
        <v>172.640790282952</v>
      </c>
    </row>
    <row r="56" spans="1:12" ht="15.75" hidden="1" x14ac:dyDescent="0.25">
      <c r="A56" s="218" t="s">
        <v>82</v>
      </c>
      <c r="B56" s="219">
        <v>152.19999999999999</v>
      </c>
      <c r="C56" s="219">
        <v>66.703000000000003</v>
      </c>
      <c r="D56" s="219">
        <v>63.398000000000003</v>
      </c>
      <c r="E56" s="219">
        <v>62.981999999999999</v>
      </c>
      <c r="F56" s="219">
        <v>60.029000000000003</v>
      </c>
      <c r="G56" s="219">
        <v>38.121000000000002</v>
      </c>
      <c r="H56" s="219"/>
      <c r="I56" s="219">
        <v>30.36</v>
      </c>
      <c r="J56" s="219">
        <v>24.986000000000001</v>
      </c>
      <c r="K56" s="220">
        <v>742.77599999999995</v>
      </c>
      <c r="L56" s="221">
        <v>172.39062399866299</v>
      </c>
    </row>
    <row r="57" spans="1:12" ht="15.75" hidden="1" x14ac:dyDescent="0.25">
      <c r="A57" s="218" t="s">
        <v>83</v>
      </c>
      <c r="B57" s="219">
        <v>111.604</v>
      </c>
      <c r="C57" s="219">
        <v>46.210999999999999</v>
      </c>
      <c r="D57" s="219">
        <v>43.151000000000003</v>
      </c>
      <c r="E57" s="219">
        <v>41.218000000000004</v>
      </c>
      <c r="F57" s="219">
        <v>40.569000000000003</v>
      </c>
      <c r="G57" s="219">
        <v>27.902999999999999</v>
      </c>
      <c r="H57" s="219"/>
      <c r="I57" s="219">
        <v>22.751999999999999</v>
      </c>
      <c r="J57" s="219">
        <v>21.573</v>
      </c>
      <c r="K57" s="220">
        <v>523.02499999999998</v>
      </c>
      <c r="L57" s="221">
        <v>172.398293356094</v>
      </c>
    </row>
    <row r="58" spans="1:12" ht="15.75" hidden="1" x14ac:dyDescent="0.25">
      <c r="A58" s="218" t="s">
        <v>84</v>
      </c>
      <c r="B58" s="219">
        <v>164.369</v>
      </c>
      <c r="C58" s="219">
        <v>72.760999999999996</v>
      </c>
      <c r="D58" s="219">
        <v>59.965000000000003</v>
      </c>
      <c r="E58" s="219">
        <v>60.689</v>
      </c>
      <c r="F58" s="219">
        <v>58.451000000000001</v>
      </c>
      <c r="G58" s="219">
        <v>40.042999999999999</v>
      </c>
      <c r="H58" s="219"/>
      <c r="I58" s="219">
        <v>32.228000000000002</v>
      </c>
      <c r="J58" s="219">
        <v>19.5</v>
      </c>
      <c r="K58" s="220">
        <v>762.24099999999999</v>
      </c>
      <c r="L58" s="221">
        <v>171.65007048217299</v>
      </c>
    </row>
    <row r="59" spans="1:12" ht="15.75" hidden="1" x14ac:dyDescent="0.25">
      <c r="A59" s="218" t="s">
        <v>85</v>
      </c>
      <c r="B59" s="219">
        <v>140.376</v>
      </c>
      <c r="C59" s="219">
        <v>54.878</v>
      </c>
      <c r="D59" s="219">
        <v>54.171999999999997</v>
      </c>
      <c r="E59" s="219">
        <v>49.506999999999998</v>
      </c>
      <c r="F59" s="219">
        <v>50.304000000000002</v>
      </c>
      <c r="G59" s="219">
        <v>32.219000000000001</v>
      </c>
      <c r="H59" s="219"/>
      <c r="I59" s="219">
        <v>29.151</v>
      </c>
      <c r="J59" s="219">
        <v>20.204999999999998</v>
      </c>
      <c r="K59" s="220">
        <v>629.85</v>
      </c>
      <c r="L59" s="221">
        <v>172.62610371609699</v>
      </c>
    </row>
    <row r="60" spans="1:12" ht="15.75" hidden="1" x14ac:dyDescent="0.25">
      <c r="A60" s="218" t="s">
        <v>86</v>
      </c>
      <c r="B60" s="219">
        <v>153.25700000000001</v>
      </c>
      <c r="C60" s="219">
        <v>62.3</v>
      </c>
      <c r="D60" s="219">
        <v>61.402000000000001</v>
      </c>
      <c r="E60" s="219">
        <v>48.984999999999999</v>
      </c>
      <c r="F60" s="219">
        <v>55.39</v>
      </c>
      <c r="G60" s="219">
        <v>32.152000000000001</v>
      </c>
      <c r="H60" s="219"/>
      <c r="I60" s="219">
        <v>29.315000000000001</v>
      </c>
      <c r="J60" s="219">
        <v>19.925000000000001</v>
      </c>
      <c r="K60" s="220">
        <v>710.13699999999994</v>
      </c>
      <c r="L60" s="221">
        <v>170.151020266237</v>
      </c>
    </row>
    <row r="61" spans="1:12" ht="15.75" hidden="1" x14ac:dyDescent="0.25">
      <c r="A61" s="218" t="s">
        <v>87</v>
      </c>
      <c r="B61" s="219">
        <v>109.83799999999999</v>
      </c>
      <c r="C61" s="219">
        <v>39.979999999999997</v>
      </c>
      <c r="D61" s="219">
        <v>44.136000000000003</v>
      </c>
      <c r="E61" s="219">
        <v>39.110999999999997</v>
      </c>
      <c r="F61" s="219">
        <v>37.662999999999997</v>
      </c>
      <c r="G61" s="219">
        <v>22.867999999999999</v>
      </c>
      <c r="H61" s="219"/>
      <c r="I61" s="219">
        <v>19.956</v>
      </c>
      <c r="J61" s="219">
        <v>17.068000000000001</v>
      </c>
      <c r="K61" s="220">
        <v>496.851</v>
      </c>
      <c r="L61" s="221">
        <v>170.60579470302201</v>
      </c>
    </row>
    <row r="62" spans="1:12" ht="15.75" hidden="1" x14ac:dyDescent="0.25">
      <c r="A62" s="218" t="s">
        <v>88</v>
      </c>
      <c r="B62" s="219">
        <v>175.68700000000001</v>
      </c>
      <c r="C62" s="219">
        <v>62.44</v>
      </c>
      <c r="D62" s="219">
        <v>60.454000000000001</v>
      </c>
      <c r="E62" s="219">
        <v>53.451999999999998</v>
      </c>
      <c r="F62" s="219">
        <v>48.371000000000002</v>
      </c>
      <c r="G62" s="219">
        <v>31.448</v>
      </c>
      <c r="H62" s="219"/>
      <c r="I62" s="219">
        <v>24.608000000000001</v>
      </c>
      <c r="J62" s="219">
        <v>13.603999999999999</v>
      </c>
      <c r="K62" s="220">
        <v>697.90200000000004</v>
      </c>
      <c r="L62" s="221">
        <v>169.47490859245499</v>
      </c>
    </row>
    <row r="63" spans="1:12" ht="15.75" hidden="1" x14ac:dyDescent="0.25">
      <c r="A63" s="218" t="s">
        <v>89</v>
      </c>
      <c r="B63" s="219">
        <v>143.72999999999999</v>
      </c>
      <c r="C63" s="219">
        <v>45.427</v>
      </c>
      <c r="D63" s="219">
        <v>51.832000000000001</v>
      </c>
      <c r="E63" s="219">
        <v>53.067</v>
      </c>
      <c r="F63" s="219">
        <v>43.71</v>
      </c>
      <c r="G63" s="219">
        <v>27.048999999999999</v>
      </c>
      <c r="H63" s="219"/>
      <c r="I63" s="219">
        <v>22.268999999999998</v>
      </c>
      <c r="J63" s="219">
        <v>15.667</v>
      </c>
      <c r="K63" s="220">
        <v>594.42399999999998</v>
      </c>
      <c r="L63" s="221">
        <v>170.44508835314301</v>
      </c>
    </row>
    <row r="64" spans="1:12" ht="15.75" hidden="1" x14ac:dyDescent="0.25">
      <c r="A64" s="218" t="s">
        <v>90</v>
      </c>
      <c r="B64" s="219">
        <v>159.37799999999999</v>
      </c>
      <c r="C64" s="219">
        <v>53.67</v>
      </c>
      <c r="D64" s="219">
        <v>54.850999999999999</v>
      </c>
      <c r="E64" s="219">
        <v>55.436999999999998</v>
      </c>
      <c r="F64" s="219">
        <v>48.091999999999999</v>
      </c>
      <c r="G64" s="219">
        <v>28.093</v>
      </c>
      <c r="H64" s="219"/>
      <c r="I64" s="219">
        <v>25.163</v>
      </c>
      <c r="J64" s="219">
        <v>15.863</v>
      </c>
      <c r="K64" s="220">
        <v>677.21400000000006</v>
      </c>
      <c r="L64" s="221">
        <v>168.92474495389001</v>
      </c>
    </row>
    <row r="65" spans="1:12" ht="15.75" hidden="1" x14ac:dyDescent="0.25">
      <c r="A65" s="218" t="s">
        <v>91</v>
      </c>
      <c r="B65" s="219">
        <v>119.52500000000001</v>
      </c>
      <c r="C65" s="219">
        <v>40.418999999999997</v>
      </c>
      <c r="D65" s="219">
        <v>38.472000000000001</v>
      </c>
      <c r="E65" s="219">
        <v>43.542000000000002</v>
      </c>
      <c r="F65" s="219">
        <v>34.159999999999997</v>
      </c>
      <c r="G65" s="219">
        <v>19.114999999999998</v>
      </c>
      <c r="H65" s="219"/>
      <c r="I65" s="219">
        <v>18.5</v>
      </c>
      <c r="J65" s="219">
        <v>12.093999999999999</v>
      </c>
      <c r="K65" s="220">
        <v>473.91500000000002</v>
      </c>
      <c r="L65" s="221">
        <v>170.11746109423299</v>
      </c>
    </row>
    <row r="66" spans="1:12" ht="15.75" hidden="1" x14ac:dyDescent="0.25">
      <c r="A66" s="218" t="s">
        <v>92</v>
      </c>
      <c r="B66" s="219">
        <v>167.84299999999999</v>
      </c>
      <c r="C66" s="219">
        <v>62.695</v>
      </c>
      <c r="D66" s="219">
        <v>42.378</v>
      </c>
      <c r="E66" s="219">
        <v>51.929000000000002</v>
      </c>
      <c r="F66" s="219">
        <v>48.396000000000001</v>
      </c>
      <c r="G66" s="219">
        <v>25.637</v>
      </c>
      <c r="H66" s="219"/>
      <c r="I66" s="219">
        <v>26.254999999999999</v>
      </c>
      <c r="J66" s="219">
        <v>10.439</v>
      </c>
      <c r="K66" s="220">
        <v>661.77499999999998</v>
      </c>
      <c r="L66" s="221">
        <v>168.40520100224799</v>
      </c>
    </row>
    <row r="67" spans="1:12" ht="15.75" hidden="1" x14ac:dyDescent="0.25">
      <c r="A67" s="218" t="s">
        <v>93</v>
      </c>
      <c r="B67" s="219">
        <v>138.446</v>
      </c>
      <c r="C67" s="219">
        <v>61.408000000000001</v>
      </c>
      <c r="D67" s="219">
        <v>36.655999999999999</v>
      </c>
      <c r="E67" s="219">
        <v>44.658999999999999</v>
      </c>
      <c r="F67" s="219">
        <v>41.853999999999999</v>
      </c>
      <c r="G67" s="219">
        <v>21.555</v>
      </c>
      <c r="H67" s="219"/>
      <c r="I67" s="219">
        <v>20.72</v>
      </c>
      <c r="J67" s="219">
        <v>11.865</v>
      </c>
      <c r="K67" s="220">
        <v>569.89</v>
      </c>
      <c r="L67" s="221">
        <v>168.149758523364</v>
      </c>
    </row>
    <row r="68" spans="1:12" ht="15.75" hidden="1" x14ac:dyDescent="0.25">
      <c r="A68" s="218" t="s">
        <v>94</v>
      </c>
      <c r="B68" s="219">
        <v>161.578</v>
      </c>
      <c r="C68" s="219">
        <v>69.504000000000005</v>
      </c>
      <c r="D68" s="219">
        <v>43.792999999999999</v>
      </c>
      <c r="E68" s="219">
        <v>47.353999999999999</v>
      </c>
      <c r="F68" s="219">
        <v>44.44</v>
      </c>
      <c r="G68" s="219">
        <v>22.437000000000001</v>
      </c>
      <c r="H68" s="219"/>
      <c r="I68" s="219">
        <v>23.751999999999999</v>
      </c>
      <c r="J68" s="219">
        <v>11.988</v>
      </c>
      <c r="K68" s="220">
        <v>662.38699999999994</v>
      </c>
      <c r="L68" s="221">
        <v>166.50387531346101</v>
      </c>
    </row>
    <row r="69" spans="1:12" ht="15.75" hidden="1" x14ac:dyDescent="0.25">
      <c r="A69" s="218" t="s">
        <v>95</v>
      </c>
      <c r="B69" s="219">
        <v>100.33499999999999</v>
      </c>
      <c r="C69" s="219">
        <v>45.286000000000001</v>
      </c>
      <c r="D69" s="219">
        <v>31.173999999999999</v>
      </c>
      <c r="E69" s="219">
        <v>36.322000000000003</v>
      </c>
      <c r="F69" s="219">
        <v>28.788</v>
      </c>
      <c r="G69" s="219">
        <v>15.239000000000001</v>
      </c>
      <c r="H69" s="219"/>
      <c r="I69" s="219">
        <v>18.98</v>
      </c>
      <c r="J69" s="219">
        <v>10.015000000000001</v>
      </c>
      <c r="K69" s="220">
        <v>445.99099999999999</v>
      </c>
      <c r="L69" s="221">
        <v>167.95894728150199</v>
      </c>
    </row>
    <row r="70" spans="1:12" ht="15.75" hidden="1" x14ac:dyDescent="0.25">
      <c r="A70" s="218" t="s">
        <v>96</v>
      </c>
      <c r="B70" s="219">
        <v>171.86500000000001</v>
      </c>
      <c r="C70" s="219">
        <v>67.647000000000006</v>
      </c>
      <c r="D70" s="219">
        <v>43.204000000000001</v>
      </c>
      <c r="E70" s="219">
        <v>54.25</v>
      </c>
      <c r="F70" s="219">
        <v>38.045999999999999</v>
      </c>
      <c r="G70" s="219">
        <v>17.768999999999998</v>
      </c>
      <c r="H70" s="219"/>
      <c r="I70" s="219">
        <v>25.431999999999999</v>
      </c>
      <c r="J70" s="219">
        <v>8.4030000000000005</v>
      </c>
      <c r="K70" s="220">
        <v>678.00599999999997</v>
      </c>
      <c r="L70" s="221">
        <v>165.53211380474701</v>
      </c>
    </row>
    <row r="71" spans="1:12" ht="15.75" hidden="1" x14ac:dyDescent="0.25">
      <c r="A71" s="218" t="s">
        <v>97</v>
      </c>
      <c r="B71" s="219">
        <v>135.887</v>
      </c>
      <c r="C71" s="219">
        <v>60.753</v>
      </c>
      <c r="D71" s="219">
        <v>40.887999999999998</v>
      </c>
      <c r="E71" s="219">
        <v>48.399000000000001</v>
      </c>
      <c r="F71" s="219">
        <v>31.466999999999999</v>
      </c>
      <c r="G71" s="219">
        <v>15.847</v>
      </c>
      <c r="H71" s="219"/>
      <c r="I71" s="219">
        <v>19.847999999999999</v>
      </c>
      <c r="J71" s="219">
        <v>9.9139999999999997</v>
      </c>
      <c r="K71" s="220">
        <v>573.26199999999994</v>
      </c>
      <c r="L71" s="221">
        <v>165.64966770095899</v>
      </c>
    </row>
    <row r="72" spans="1:12" ht="15.75" hidden="1" x14ac:dyDescent="0.25">
      <c r="A72" s="218" t="s">
        <v>98</v>
      </c>
      <c r="B72" s="219">
        <v>153.80799999999999</v>
      </c>
      <c r="C72" s="219">
        <v>67.242000000000004</v>
      </c>
      <c r="D72" s="219">
        <v>43.274000000000001</v>
      </c>
      <c r="E72" s="219">
        <v>55.616</v>
      </c>
      <c r="F72" s="219">
        <v>34.286999999999999</v>
      </c>
      <c r="G72" s="219">
        <v>16.745000000000001</v>
      </c>
      <c r="H72" s="219"/>
      <c r="I72" s="219">
        <v>22.972999999999999</v>
      </c>
      <c r="J72" s="219">
        <v>10.632</v>
      </c>
      <c r="K72" s="220">
        <v>670.62699999999995</v>
      </c>
      <c r="L72" s="221">
        <v>164.06078833930599</v>
      </c>
    </row>
    <row r="73" spans="1:12" ht="15.75" hidden="1" x14ac:dyDescent="0.25">
      <c r="A73" s="218" t="s">
        <v>99</v>
      </c>
      <c r="B73" s="219">
        <v>101.843</v>
      </c>
      <c r="C73" s="219">
        <v>47.433999999999997</v>
      </c>
      <c r="D73" s="219">
        <v>30.866</v>
      </c>
      <c r="E73" s="219">
        <v>39.531999999999996</v>
      </c>
      <c r="F73" s="219">
        <v>23.061</v>
      </c>
      <c r="G73" s="219">
        <v>11.462999999999999</v>
      </c>
      <c r="H73" s="219"/>
      <c r="I73" s="219">
        <v>14.956</v>
      </c>
      <c r="J73" s="219">
        <v>8.8919999999999995</v>
      </c>
      <c r="K73" s="220">
        <v>468.185</v>
      </c>
      <c r="L73" s="221">
        <v>163.29226223783101</v>
      </c>
    </row>
    <row r="74" spans="1:12" ht="15.75" hidden="1" x14ac:dyDescent="0.25">
      <c r="A74" s="218" t="s">
        <v>100</v>
      </c>
      <c r="B74" s="219">
        <v>143.85300000000001</v>
      </c>
      <c r="C74" s="219">
        <v>68.617999999999995</v>
      </c>
      <c r="D74" s="219">
        <v>40.234999999999999</v>
      </c>
      <c r="E74" s="219">
        <v>51.832999999999998</v>
      </c>
      <c r="F74" s="219">
        <v>29.082999999999998</v>
      </c>
      <c r="G74" s="219">
        <v>12.734</v>
      </c>
      <c r="H74" s="219"/>
      <c r="I74" s="219">
        <v>19.902000000000001</v>
      </c>
      <c r="J74" s="219">
        <v>7.492</v>
      </c>
      <c r="K74" s="220">
        <v>675.16499999999996</v>
      </c>
      <c r="L74" s="221">
        <v>160.76876255292601</v>
      </c>
    </row>
    <row r="75" spans="1:12" ht="15.75" hidden="1" x14ac:dyDescent="0.25">
      <c r="A75" s="218" t="s">
        <v>101</v>
      </c>
      <c r="B75" s="219">
        <v>112.819</v>
      </c>
      <c r="C75" s="219">
        <v>51.86</v>
      </c>
      <c r="D75" s="219">
        <v>36.713999999999999</v>
      </c>
      <c r="E75" s="219">
        <v>43.036000000000001</v>
      </c>
      <c r="F75" s="219">
        <v>22.285</v>
      </c>
      <c r="G75" s="219">
        <v>8.4740000000000002</v>
      </c>
      <c r="H75" s="219"/>
      <c r="I75" s="219">
        <v>15.247999999999999</v>
      </c>
      <c r="J75" s="219">
        <v>7.7350000000000003</v>
      </c>
      <c r="K75" s="220">
        <v>556.51599999999996</v>
      </c>
      <c r="L75" s="221">
        <v>159.31027313263399</v>
      </c>
    </row>
    <row r="76" spans="1:12" ht="15.75" hidden="1" x14ac:dyDescent="0.25">
      <c r="A76" s="218" t="s">
        <v>102</v>
      </c>
      <c r="B76" s="219">
        <v>105.32899999999999</v>
      </c>
      <c r="C76" s="219">
        <v>44.488</v>
      </c>
      <c r="D76" s="219">
        <v>32.549999999999997</v>
      </c>
      <c r="E76" s="219">
        <v>37.296999999999997</v>
      </c>
      <c r="F76" s="219">
        <v>19.471</v>
      </c>
      <c r="G76" s="219">
        <v>6.2430000000000003</v>
      </c>
      <c r="H76" s="219"/>
      <c r="I76" s="219">
        <v>11.888</v>
      </c>
      <c r="J76" s="219">
        <v>7.22</v>
      </c>
      <c r="K76" s="220">
        <v>542.12800000000004</v>
      </c>
      <c r="L76" s="221">
        <v>156.02572778870399</v>
      </c>
    </row>
    <row r="77" spans="1:12" ht="15.75" hidden="1" x14ac:dyDescent="0.25">
      <c r="A77" s="218" t="s">
        <v>103</v>
      </c>
      <c r="B77" s="219">
        <v>69.694999999999993</v>
      </c>
      <c r="C77" s="219">
        <v>26.009</v>
      </c>
      <c r="D77" s="219">
        <v>19.821000000000002</v>
      </c>
      <c r="E77" s="219">
        <v>21.222000000000001</v>
      </c>
      <c r="F77" s="219">
        <v>10.717000000000001</v>
      </c>
      <c r="G77" s="219">
        <v>4.7329999999999997</v>
      </c>
      <c r="H77" s="219"/>
      <c r="I77" s="219">
        <v>6.3209999999999997</v>
      </c>
      <c r="J77" s="219">
        <v>5.53</v>
      </c>
      <c r="K77" s="220">
        <v>338.18900000000002</v>
      </c>
      <c r="L77" s="221">
        <v>154.854631920375</v>
      </c>
    </row>
    <row r="78" spans="1:12" ht="15.75" hidden="1" x14ac:dyDescent="0.25">
      <c r="A78" s="218" t="s">
        <v>104</v>
      </c>
      <c r="B78" s="219">
        <v>89.322000000000003</v>
      </c>
      <c r="C78" s="219">
        <v>32.790999999999997</v>
      </c>
      <c r="D78" s="219">
        <v>28.349</v>
      </c>
      <c r="E78" s="219">
        <v>28.460999999999999</v>
      </c>
      <c r="F78" s="219">
        <v>16.526</v>
      </c>
      <c r="G78" s="219">
        <v>6.4539999999999997</v>
      </c>
      <c r="H78" s="219"/>
      <c r="I78" s="219">
        <v>10.305</v>
      </c>
      <c r="J78" s="219">
        <v>4.3979999999999997</v>
      </c>
      <c r="K78" s="220">
        <v>472.30399999999997</v>
      </c>
      <c r="L78" s="221">
        <v>153.54664825841101</v>
      </c>
    </row>
    <row r="79" spans="1:12" ht="15.75" hidden="1" x14ac:dyDescent="0.25">
      <c r="A79" s="218" t="s">
        <v>105</v>
      </c>
      <c r="B79" s="219">
        <v>82.887</v>
      </c>
      <c r="C79" s="219">
        <v>27.314</v>
      </c>
      <c r="D79" s="219">
        <v>26.251999999999999</v>
      </c>
      <c r="E79" s="219">
        <v>20.952999999999999</v>
      </c>
      <c r="F79" s="219">
        <v>14.585000000000001</v>
      </c>
      <c r="G79" s="219">
        <v>5.0960000000000001</v>
      </c>
      <c r="H79" s="219"/>
      <c r="I79" s="219">
        <v>8.3510000000000009</v>
      </c>
      <c r="J79" s="219">
        <v>5.024</v>
      </c>
      <c r="K79" s="220">
        <v>438.024</v>
      </c>
      <c r="L79" s="221">
        <v>151.47989838337199</v>
      </c>
    </row>
    <row r="80" spans="1:12" ht="15.75" hidden="1" x14ac:dyDescent="0.25">
      <c r="A80" s="218" t="s">
        <v>106</v>
      </c>
      <c r="B80" s="219">
        <v>100.032</v>
      </c>
      <c r="C80" s="219">
        <v>28.997</v>
      </c>
      <c r="D80" s="219">
        <v>29.149000000000001</v>
      </c>
      <c r="E80" s="219">
        <v>21.283999999999999</v>
      </c>
      <c r="F80" s="219">
        <v>16.282</v>
      </c>
      <c r="G80" s="219">
        <v>7.48</v>
      </c>
      <c r="H80" s="219"/>
      <c r="I80" s="219">
        <v>7.3710000000000004</v>
      </c>
      <c r="J80" s="219">
        <v>5.1719999999999997</v>
      </c>
      <c r="K80" s="220">
        <v>584.85699999999997</v>
      </c>
      <c r="L80" s="221">
        <v>147.418734312601</v>
      </c>
    </row>
    <row r="81" spans="1:12" ht="15.75" hidden="1" x14ac:dyDescent="0.25">
      <c r="A81" s="218" t="s">
        <v>107</v>
      </c>
      <c r="B81" s="219">
        <v>83.111999999999995</v>
      </c>
      <c r="C81" s="219">
        <v>22.632999999999999</v>
      </c>
      <c r="D81" s="219">
        <v>23.523</v>
      </c>
      <c r="E81" s="219">
        <v>15.794</v>
      </c>
      <c r="F81" s="219">
        <v>12.474</v>
      </c>
      <c r="G81" s="219">
        <v>7.74</v>
      </c>
      <c r="H81" s="219"/>
      <c r="I81" s="219">
        <v>5.35</v>
      </c>
      <c r="J81" s="219">
        <v>4.32</v>
      </c>
      <c r="K81" s="220">
        <v>473.06700000000001</v>
      </c>
      <c r="L81" s="221">
        <v>147.233776429502</v>
      </c>
    </row>
    <row r="82" spans="1:12" ht="15.75" hidden="1" x14ac:dyDescent="0.25">
      <c r="A82" s="218" t="s">
        <v>46</v>
      </c>
      <c r="B82" s="219">
        <v>94.146000000000001</v>
      </c>
      <c r="C82" s="219">
        <v>26.077999999999999</v>
      </c>
      <c r="D82" s="219">
        <v>28.510999999999999</v>
      </c>
      <c r="E82" s="219">
        <v>20.335999999999999</v>
      </c>
      <c r="F82" s="219">
        <v>15.843</v>
      </c>
      <c r="G82" s="219">
        <v>9.8230000000000004</v>
      </c>
      <c r="H82" s="219"/>
      <c r="I82" s="219">
        <v>7.0330000000000004</v>
      </c>
      <c r="J82" s="219">
        <v>3.7250000000000001</v>
      </c>
      <c r="K82" s="220">
        <v>597.54100000000005</v>
      </c>
      <c r="L82" s="221">
        <v>145.48846107211699</v>
      </c>
    </row>
    <row r="83" spans="1:12" ht="15.75" hidden="1" x14ac:dyDescent="0.25">
      <c r="A83" s="218" t="s">
        <v>47</v>
      </c>
      <c r="B83" s="219">
        <v>77.274000000000001</v>
      </c>
      <c r="C83" s="219">
        <v>20.760999999999999</v>
      </c>
      <c r="D83" s="219">
        <v>26.722999999999999</v>
      </c>
      <c r="E83" s="219">
        <v>18.891999999999999</v>
      </c>
      <c r="F83" s="219">
        <v>10.901</v>
      </c>
      <c r="G83" s="219">
        <v>6.7220000000000004</v>
      </c>
      <c r="H83" s="219"/>
      <c r="I83" s="219">
        <v>5.3659999999999997</v>
      </c>
      <c r="J83" s="219">
        <v>4.4669999999999996</v>
      </c>
      <c r="K83" s="220">
        <v>486.68900000000002</v>
      </c>
      <c r="L83" s="221">
        <v>145.054647029791</v>
      </c>
    </row>
    <row r="84" spans="1:12" ht="15.75" hidden="1" x14ac:dyDescent="0.25">
      <c r="A84" s="218" t="s">
        <v>48</v>
      </c>
      <c r="B84" s="219">
        <v>73.546999999999997</v>
      </c>
      <c r="C84" s="219">
        <v>17.55</v>
      </c>
      <c r="D84" s="219">
        <v>23.777999999999999</v>
      </c>
      <c r="E84" s="219">
        <v>19.902000000000001</v>
      </c>
      <c r="F84" s="219">
        <v>11.102</v>
      </c>
      <c r="G84" s="219">
        <v>7.2439999999999998</v>
      </c>
      <c r="H84" s="219"/>
      <c r="I84" s="219">
        <v>5.2489999999999997</v>
      </c>
      <c r="J84" s="219">
        <v>4.9210000000000003</v>
      </c>
      <c r="K84" s="220">
        <v>519.11300000000006</v>
      </c>
      <c r="L84" s="221">
        <v>143.194071475247</v>
      </c>
    </row>
    <row r="85" spans="1:12" ht="15.75" hidden="1" x14ac:dyDescent="0.25">
      <c r="A85" s="218" t="s">
        <v>49</v>
      </c>
      <c r="B85" s="219">
        <v>55.234000000000002</v>
      </c>
      <c r="C85" s="219">
        <v>14.821</v>
      </c>
      <c r="D85" s="219">
        <v>17.533999999999999</v>
      </c>
      <c r="E85" s="219">
        <v>17.326000000000001</v>
      </c>
      <c r="F85" s="219">
        <v>5.95</v>
      </c>
      <c r="G85" s="219">
        <v>6.1749999999999998</v>
      </c>
      <c r="H85" s="219"/>
      <c r="I85" s="219">
        <v>3.2080000000000002</v>
      </c>
      <c r="J85" s="219">
        <v>3.7759999999999998</v>
      </c>
      <c r="K85" s="220">
        <v>392.98099999999999</v>
      </c>
      <c r="L85" s="221">
        <v>142.98851761924999</v>
      </c>
    </row>
    <row r="86" spans="1:12" ht="15.75" hidden="1" x14ac:dyDescent="0.25">
      <c r="A86" s="218" t="s">
        <v>50</v>
      </c>
      <c r="B86" s="219">
        <v>73.271000000000001</v>
      </c>
      <c r="C86" s="219">
        <v>22.021999999999998</v>
      </c>
      <c r="D86" s="219">
        <v>22.13</v>
      </c>
      <c r="E86" s="219">
        <v>16.53</v>
      </c>
      <c r="F86" s="219">
        <v>6.3150000000000004</v>
      </c>
      <c r="G86" s="219">
        <v>9.4420000000000002</v>
      </c>
      <c r="H86" s="219"/>
      <c r="I86" s="219">
        <v>3.6760000000000002</v>
      </c>
      <c r="J86" s="219">
        <v>3.5960000000000001</v>
      </c>
      <c r="K86" s="220">
        <v>546.51599999999996</v>
      </c>
      <c r="L86" s="221">
        <v>140.264171516982</v>
      </c>
    </row>
    <row r="87" spans="1:12" ht="15.75" hidden="1" x14ac:dyDescent="0.25">
      <c r="A87" s="218" t="s">
        <v>51</v>
      </c>
      <c r="B87" s="219">
        <v>54.637</v>
      </c>
      <c r="C87" s="219">
        <v>19.984999999999999</v>
      </c>
      <c r="D87" s="219">
        <v>17.306999999999999</v>
      </c>
      <c r="E87" s="219">
        <v>11.542</v>
      </c>
      <c r="F87" s="219">
        <v>5.468</v>
      </c>
      <c r="G87" s="219">
        <v>6.2549999999999999</v>
      </c>
      <c r="H87" s="219"/>
      <c r="I87" s="219">
        <v>2.74</v>
      </c>
      <c r="J87" s="219">
        <v>3.7559999999999998</v>
      </c>
      <c r="K87" s="220">
        <v>460.70299999999997</v>
      </c>
      <c r="L87" s="221">
        <v>138.844404274456</v>
      </c>
    </row>
    <row r="88" spans="1:12" ht="15.75" hidden="1" x14ac:dyDescent="0.25">
      <c r="A88" s="218" t="s">
        <v>52</v>
      </c>
      <c r="B88" s="219">
        <v>53.042999999999999</v>
      </c>
      <c r="C88" s="219">
        <v>17.326000000000001</v>
      </c>
      <c r="D88" s="219">
        <v>14.952</v>
      </c>
      <c r="E88" s="219">
        <v>13.074</v>
      </c>
      <c r="F88" s="219">
        <v>5.0529999999999999</v>
      </c>
      <c r="G88" s="219">
        <v>6.6950000000000003</v>
      </c>
      <c r="H88" s="219"/>
      <c r="I88" s="219">
        <v>2.8119999999999998</v>
      </c>
      <c r="J88" s="219">
        <v>3.778</v>
      </c>
      <c r="K88" s="220">
        <v>516.41099999999994</v>
      </c>
      <c r="L88" s="221">
        <v>136.55695595094301</v>
      </c>
    </row>
    <row r="89" spans="1:12" ht="15.75" hidden="1" x14ac:dyDescent="0.25">
      <c r="A89" s="218" t="s">
        <v>53</v>
      </c>
      <c r="B89" s="219">
        <v>37.554000000000002</v>
      </c>
      <c r="C89" s="219">
        <v>13.709</v>
      </c>
      <c r="D89" s="219">
        <v>9.3059999999999992</v>
      </c>
      <c r="E89" s="219">
        <v>10.125</v>
      </c>
      <c r="F89" s="219">
        <v>4.4939999999999998</v>
      </c>
      <c r="G89" s="219">
        <v>5.7370000000000001</v>
      </c>
      <c r="H89" s="219"/>
      <c r="I89" s="219">
        <v>2.2080000000000002</v>
      </c>
      <c r="J89" s="219">
        <v>3.194</v>
      </c>
      <c r="K89" s="220">
        <v>383.78100000000001</v>
      </c>
      <c r="L89" s="221">
        <v>136.51437647633799</v>
      </c>
    </row>
    <row r="90" spans="1:12" ht="15.75" hidden="1" x14ac:dyDescent="0.25">
      <c r="A90" s="218" t="s">
        <v>54</v>
      </c>
      <c r="B90" s="219">
        <v>46.063000000000002</v>
      </c>
      <c r="C90" s="219">
        <v>17.37</v>
      </c>
      <c r="D90" s="219">
        <v>12.702</v>
      </c>
      <c r="E90" s="219">
        <v>12.648</v>
      </c>
      <c r="F90" s="219">
        <v>5.2919999999999998</v>
      </c>
      <c r="G90" s="219">
        <v>7.91</v>
      </c>
      <c r="H90" s="219"/>
      <c r="I90" s="219">
        <v>2.863</v>
      </c>
      <c r="J90" s="219">
        <v>3.0190000000000001</v>
      </c>
      <c r="K90" s="220">
        <v>550.99800000000005</v>
      </c>
      <c r="L90" s="221">
        <v>134.74433326824601</v>
      </c>
    </row>
    <row r="91" spans="1:12" ht="15.75" hidden="1" x14ac:dyDescent="0.25">
      <c r="A91" s="218" t="s">
        <v>55</v>
      </c>
      <c r="B91" s="219">
        <v>37.03</v>
      </c>
      <c r="C91" s="219">
        <v>13.515000000000001</v>
      </c>
      <c r="D91" s="219">
        <v>8.9369999999999994</v>
      </c>
      <c r="E91" s="219">
        <v>12.473000000000001</v>
      </c>
      <c r="F91" s="219">
        <v>4.5549999999999997</v>
      </c>
      <c r="G91" s="219">
        <v>5.6760000000000002</v>
      </c>
      <c r="H91" s="219"/>
      <c r="I91" s="219">
        <v>2.363</v>
      </c>
      <c r="J91" s="219">
        <v>3.423</v>
      </c>
      <c r="K91" s="220">
        <v>483.83499999999998</v>
      </c>
      <c r="L91" s="221">
        <v>133.211356086026</v>
      </c>
    </row>
    <row r="92" spans="1:12" ht="15.75" hidden="1" x14ac:dyDescent="0.25">
      <c r="A92" s="218" t="s">
        <v>56</v>
      </c>
      <c r="B92" s="219">
        <v>40.332000000000001</v>
      </c>
      <c r="C92" s="219">
        <v>15.786</v>
      </c>
      <c r="D92" s="219">
        <v>9.5060000000000002</v>
      </c>
      <c r="E92" s="219">
        <v>12.942</v>
      </c>
      <c r="F92" s="219">
        <v>4.2880000000000003</v>
      </c>
      <c r="G92" s="219">
        <v>7.093</v>
      </c>
      <c r="H92" s="219"/>
      <c r="I92" s="219">
        <v>2.1869999999999998</v>
      </c>
      <c r="J92" s="219">
        <v>3.988</v>
      </c>
      <c r="K92" s="220">
        <v>554.98800000000006</v>
      </c>
      <c r="L92" s="221">
        <v>131.94921778584401</v>
      </c>
    </row>
    <row r="93" spans="1:12" ht="15.75" hidden="1" x14ac:dyDescent="0.25">
      <c r="A93" s="218" t="s">
        <v>57</v>
      </c>
      <c r="B93" s="219">
        <v>32.003</v>
      </c>
      <c r="C93" s="219">
        <v>12.459</v>
      </c>
      <c r="D93" s="219">
        <v>7.4139999999999997</v>
      </c>
      <c r="E93" s="219">
        <v>9.0139999999999993</v>
      </c>
      <c r="F93" s="219">
        <v>4.3529999999999998</v>
      </c>
      <c r="G93" s="219">
        <v>4.3970000000000002</v>
      </c>
      <c r="H93" s="219"/>
      <c r="I93" s="219">
        <v>2.0790000000000002</v>
      </c>
      <c r="J93" s="219">
        <v>3.597</v>
      </c>
      <c r="K93" s="220">
        <v>421.00400000000002</v>
      </c>
      <c r="L93" s="221">
        <v>131.620413649028</v>
      </c>
    </row>
    <row r="94" spans="1:12" ht="15.75" hidden="1" x14ac:dyDescent="0.25">
      <c r="A94" s="218" t="s">
        <v>58</v>
      </c>
      <c r="B94" s="219">
        <v>42.655000000000001</v>
      </c>
      <c r="C94" s="219">
        <v>17.632000000000001</v>
      </c>
      <c r="D94" s="219">
        <v>10.367000000000001</v>
      </c>
      <c r="E94" s="219">
        <v>8.8109999999999999</v>
      </c>
      <c r="F94" s="219">
        <v>5.351</v>
      </c>
      <c r="G94" s="219">
        <v>7.8780000000000001</v>
      </c>
      <c r="H94" s="219"/>
      <c r="I94" s="219">
        <v>2.4710000000000001</v>
      </c>
      <c r="J94" s="219">
        <v>3.786</v>
      </c>
      <c r="K94" s="220">
        <v>594.15200000000004</v>
      </c>
      <c r="L94" s="221">
        <v>129.74638952785199</v>
      </c>
    </row>
    <row r="95" spans="1:12" ht="15.75" hidden="1" x14ac:dyDescent="0.25">
      <c r="A95" s="218" t="s">
        <v>59</v>
      </c>
      <c r="B95" s="219">
        <v>36.323</v>
      </c>
      <c r="C95" s="219">
        <v>15.315</v>
      </c>
      <c r="D95" s="219">
        <v>8.2080000000000002</v>
      </c>
      <c r="E95" s="219">
        <v>8.0839999999999996</v>
      </c>
      <c r="F95" s="219">
        <v>4.4089999999999998</v>
      </c>
      <c r="G95" s="219">
        <v>4.7670000000000003</v>
      </c>
      <c r="H95" s="219"/>
      <c r="I95" s="219">
        <v>2.6360000000000001</v>
      </c>
      <c r="J95" s="219">
        <v>4.1440000000000001</v>
      </c>
      <c r="K95" s="220">
        <v>546.34400000000005</v>
      </c>
      <c r="L95" s="221">
        <v>128.81003469205999</v>
      </c>
    </row>
    <row r="96" spans="1:12" ht="15.75" hidden="1" x14ac:dyDescent="0.25">
      <c r="A96" s="222" t="s">
        <v>108</v>
      </c>
      <c r="B96" s="208"/>
      <c r="C96" s="208"/>
      <c r="D96" s="208"/>
      <c r="E96" s="208"/>
      <c r="F96" s="208"/>
      <c r="G96" s="208"/>
      <c r="H96" s="208"/>
      <c r="I96" s="208"/>
      <c r="J96" s="208"/>
      <c r="K96" s="208"/>
      <c r="L96" s="208"/>
    </row>
    <row r="97" spans="1:12" ht="15.75" hidden="1" x14ac:dyDescent="0.25">
      <c r="A97" s="218">
        <v>2001</v>
      </c>
      <c r="B97" s="223">
        <v>20.084633226372031</v>
      </c>
      <c r="C97" s="223">
        <v>9.1262042813909776</v>
      </c>
      <c r="D97" s="223">
        <v>7.2978466207421402</v>
      </c>
      <c r="E97" s="223">
        <v>9.3786809034246943</v>
      </c>
      <c r="F97" s="223">
        <v>7.4992788039514586</v>
      </c>
      <c r="G97" s="223">
        <v>5.7125687649798031</v>
      </c>
      <c r="H97" s="223"/>
      <c r="I97" s="223">
        <v>3.8248526091828947</v>
      </c>
      <c r="J97" s="223">
        <v>17.088788707732675</v>
      </c>
      <c r="K97" s="223">
        <v>100</v>
      </c>
      <c r="L97" s="208"/>
    </row>
    <row r="98" spans="1:12" ht="15.75" hidden="1" x14ac:dyDescent="0.25">
      <c r="A98" s="218">
        <v>2002</v>
      </c>
      <c r="B98" s="223">
        <v>17.665356390124124</v>
      </c>
      <c r="C98" s="223">
        <v>7.6375091298672597</v>
      </c>
      <c r="D98" s="223">
        <v>5.8060549615212684</v>
      </c>
      <c r="E98" s="223">
        <v>7.5013860247691122</v>
      </c>
      <c r="F98" s="223">
        <v>6.7993696057351407</v>
      </c>
      <c r="G98" s="223">
        <v>5.0425948620704961</v>
      </c>
      <c r="H98" s="223"/>
      <c r="I98" s="223">
        <v>3.048956221750541</v>
      </c>
      <c r="J98" s="223">
        <v>25.774393569889021</v>
      </c>
      <c r="K98" s="223">
        <v>100</v>
      </c>
      <c r="L98" s="208"/>
    </row>
    <row r="99" spans="1:12" ht="15.75" hidden="1" x14ac:dyDescent="0.25">
      <c r="A99" s="218">
        <v>2003</v>
      </c>
      <c r="B99" s="223">
        <v>20.90991271537715</v>
      </c>
      <c r="C99" s="223">
        <v>9.3017305756189579</v>
      </c>
      <c r="D99" s="223">
        <v>8.1770756174472492</v>
      </c>
      <c r="E99" s="223">
        <v>8.6820913843093255</v>
      </c>
      <c r="F99" s="223">
        <v>8.3183424689424559</v>
      </c>
      <c r="G99" s="223">
        <v>5.2810673697004145</v>
      </c>
      <c r="H99" s="223"/>
      <c r="I99" s="223">
        <v>3.971798026950299</v>
      </c>
      <c r="J99" s="223">
        <v>3.2845487775013074</v>
      </c>
      <c r="K99" s="223">
        <v>100</v>
      </c>
      <c r="L99" s="208"/>
    </row>
    <row r="100" spans="1:12" ht="15.75" hidden="1" x14ac:dyDescent="0.25">
      <c r="A100" s="218">
        <v>2004</v>
      </c>
      <c r="B100" s="223">
        <v>21.847816091777123</v>
      </c>
      <c r="C100" s="223">
        <v>8.846172047867725</v>
      </c>
      <c r="D100" s="223">
        <v>8.4520324314882309</v>
      </c>
      <c r="E100" s="223">
        <v>7.629164023102029</v>
      </c>
      <c r="F100" s="223">
        <v>7.7645196625420008</v>
      </c>
      <c r="G100" s="223">
        <v>4.8973117015681318</v>
      </c>
      <c r="H100" s="223"/>
      <c r="I100" s="223">
        <v>4.2572772893782762</v>
      </c>
      <c r="J100" s="223">
        <v>2.9544311658091189</v>
      </c>
      <c r="K100" s="223">
        <v>100</v>
      </c>
      <c r="L100" s="208"/>
    </row>
    <row r="101" spans="1:12" ht="15.75" hidden="1" x14ac:dyDescent="0.25">
      <c r="A101" s="218">
        <v>2005</v>
      </c>
      <c r="B101" s="223">
        <v>24.486679721951091</v>
      </c>
      <c r="C101" s="223">
        <v>8.2651409581923971</v>
      </c>
      <c r="D101" s="223">
        <v>8.4146833070385991</v>
      </c>
      <c r="E101" s="223">
        <v>8.4100996335107467</v>
      </c>
      <c r="F101" s="223">
        <v>7.1345696974161594</v>
      </c>
      <c r="G101" s="223">
        <v>4.3259646688807445</v>
      </c>
      <c r="H101" s="223"/>
      <c r="I101" s="223">
        <v>3.7054498650476475</v>
      </c>
      <c r="J101" s="223">
        <v>2.3512198915060849</v>
      </c>
      <c r="K101" s="223">
        <v>100</v>
      </c>
      <c r="L101" s="208"/>
    </row>
    <row r="102" spans="1:12" ht="15.75" hidden="1" x14ac:dyDescent="0.25">
      <c r="A102" s="222">
        <v>2006</v>
      </c>
      <c r="B102" s="223">
        <v>24.281690550130918</v>
      </c>
      <c r="C102" s="223">
        <v>10.208914964383133</v>
      </c>
      <c r="D102" s="223">
        <v>6.581118381157955</v>
      </c>
      <c r="E102" s="223">
        <v>7.7034054502417275</v>
      </c>
      <c r="F102" s="223">
        <v>6.9858972676997837</v>
      </c>
      <c r="G102" s="223">
        <v>3.6266427582741003</v>
      </c>
      <c r="H102" s="223"/>
      <c r="I102" s="223">
        <v>3.8339466411514667</v>
      </c>
      <c r="J102" s="223">
        <v>1.9071871756202772</v>
      </c>
      <c r="K102" s="223">
        <v>100</v>
      </c>
      <c r="L102" s="208"/>
    </row>
    <row r="103" spans="1:12" ht="15.75" hidden="1" x14ac:dyDescent="0.25">
      <c r="A103" s="222">
        <v>2007</v>
      </c>
      <c r="B103" s="223">
        <v>23.572641919935734</v>
      </c>
      <c r="C103" s="223">
        <v>10.170161668228678</v>
      </c>
      <c r="D103" s="223">
        <v>6.620322332306869</v>
      </c>
      <c r="E103" s="223">
        <v>8.2757899317177674</v>
      </c>
      <c r="F103" s="223">
        <v>5.3077302851787387</v>
      </c>
      <c r="G103" s="223">
        <v>2.5866498192529122</v>
      </c>
      <c r="H103" s="223"/>
      <c r="I103" s="223">
        <v>3.481347904672647</v>
      </c>
      <c r="J103" s="223">
        <v>1.6020802650957289</v>
      </c>
      <c r="K103" s="223">
        <v>100</v>
      </c>
      <c r="L103" s="208"/>
    </row>
    <row r="104" spans="1:12" ht="15.75" hidden="1" x14ac:dyDescent="0.25">
      <c r="A104" s="222">
        <v>2008</v>
      </c>
      <c r="B104" s="223">
        <v>20.440218219903617</v>
      </c>
      <c r="C104" s="223">
        <v>9.0425275023934688</v>
      </c>
      <c r="D104" s="223">
        <v>6.1231118590074418</v>
      </c>
      <c r="E104" s="223">
        <v>7.2626962714926817</v>
      </c>
      <c r="F104" s="223">
        <v>3.8614146414911379</v>
      </c>
      <c r="G104" s="223">
        <v>1.5237703823583166</v>
      </c>
      <c r="H104" s="223"/>
      <c r="I104" s="223">
        <v>2.5265175440507046</v>
      </c>
      <c r="J104" s="223">
        <v>1.3349917944998053</v>
      </c>
      <c r="K104" s="223">
        <v>100</v>
      </c>
      <c r="L104" s="208"/>
    </row>
    <row r="105" spans="1:12" ht="15.75" hidden="1" x14ac:dyDescent="0.25">
      <c r="A105" s="222">
        <v>2009</v>
      </c>
      <c r="B105" s="223">
        <v>18.054243054243056</v>
      </c>
      <c r="C105" s="223">
        <v>5.6768645478322899</v>
      </c>
      <c r="D105" s="223">
        <v>5.4501659340369022</v>
      </c>
      <c r="E105" s="223">
        <v>4.3943560072592334</v>
      </c>
      <c r="F105" s="223">
        <v>3.0416836868449773</v>
      </c>
      <c r="G105" s="223">
        <v>1.3599884567626503</v>
      </c>
      <c r="H105" s="223"/>
      <c r="I105" s="223">
        <v>1.5941556264136909</v>
      </c>
      <c r="J105" s="223">
        <v>0.9700485506937121</v>
      </c>
      <c r="K105" s="223">
        <v>100</v>
      </c>
      <c r="L105" s="208"/>
    </row>
    <row r="106" spans="1:12" ht="15.75" hidden="1" x14ac:dyDescent="0.25">
      <c r="A106" s="222">
        <v>2010</v>
      </c>
      <c r="B106" s="223">
        <v>15.037681740197614</v>
      </c>
      <c r="C106" s="223">
        <v>3.9677407235795776</v>
      </c>
      <c r="D106" s="223">
        <v>4.8361864926802998</v>
      </c>
      <c r="E106" s="223">
        <v>3.829937510174946</v>
      </c>
      <c r="F106" s="223">
        <v>2.1937309806769938</v>
      </c>
      <c r="G106" s="223">
        <v>1.500958010344007</v>
      </c>
      <c r="H106" s="223"/>
      <c r="I106" s="223">
        <v>1.0446695803539003</v>
      </c>
      <c r="J106" s="223">
        <v>0.85877800458342202</v>
      </c>
      <c r="K106" s="223">
        <v>100</v>
      </c>
      <c r="L106" s="208"/>
    </row>
    <row r="107" spans="1:12" ht="15.75" hidden="1" x14ac:dyDescent="0.25">
      <c r="A107" s="222">
        <v>2011</v>
      </c>
      <c r="B107" s="223">
        <v>11.4555803652176</v>
      </c>
      <c r="C107" s="223">
        <v>3.8293791951498699</v>
      </c>
      <c r="D107" s="223">
        <v>3.3393432249263499</v>
      </c>
      <c r="E107" s="223">
        <v>2.6879891119428398</v>
      </c>
      <c r="F107" s="223">
        <v>1.11821731131885</v>
      </c>
      <c r="G107" s="223">
        <v>1.47472149421388</v>
      </c>
      <c r="H107" s="223"/>
      <c r="I107" s="223">
        <v>0.59955615229229597</v>
      </c>
      <c r="J107" s="223">
        <v>0.75096557585124502</v>
      </c>
      <c r="K107" s="223">
        <v>100</v>
      </c>
      <c r="L107" s="205"/>
    </row>
    <row r="108" spans="1:12" ht="15.75" hidden="1" x14ac:dyDescent="0.25">
      <c r="A108" s="222">
        <v>2012</v>
      </c>
      <c r="B108" s="223">
        <v>7.7295637362773997</v>
      </c>
      <c r="C108" s="223">
        <v>2.9405840886203398</v>
      </c>
      <c r="D108" s="223">
        <v>1.91757114617135</v>
      </c>
      <c r="E108" s="223">
        <v>2.3411783720612198</v>
      </c>
      <c r="F108" s="223">
        <v>0.91942361965859798</v>
      </c>
      <c r="G108" s="223">
        <v>1.2470503400345601</v>
      </c>
      <c r="H108" s="223"/>
      <c r="I108" s="224">
        <v>0.47204505613367598</v>
      </c>
      <c r="J108" s="223">
        <v>0.69757437867541905</v>
      </c>
      <c r="K108" s="223">
        <v>100</v>
      </c>
      <c r="L108" s="223"/>
    </row>
    <row r="109" spans="1:12" ht="15.75" hidden="1" x14ac:dyDescent="0.25">
      <c r="A109" s="218" t="s">
        <v>80</v>
      </c>
      <c r="B109" s="219">
        <v>21.208349771760101</v>
      </c>
      <c r="C109" s="219">
        <v>9.6028882824182702</v>
      </c>
      <c r="D109" s="219">
        <v>7.9244740720253901</v>
      </c>
      <c r="E109" s="219">
        <v>8.8048958718873696</v>
      </c>
      <c r="F109" s="219">
        <v>8.8137082243652092</v>
      </c>
      <c r="G109" s="219">
        <v>5.4717930154649999</v>
      </c>
      <c r="H109" s="219"/>
      <c r="I109" s="219">
        <v>3.8451683227110598</v>
      </c>
      <c r="J109" s="219">
        <v>2.5424314771807501</v>
      </c>
      <c r="K109" s="219">
        <v>100</v>
      </c>
      <c r="L109" s="205"/>
    </row>
    <row r="110" spans="1:12" ht="15.75" hidden="1" x14ac:dyDescent="0.25">
      <c r="A110" s="218" t="s">
        <v>81</v>
      </c>
      <c r="B110" s="219">
        <v>20.703053275946299</v>
      </c>
      <c r="C110" s="219">
        <v>9.7072452672822394</v>
      </c>
      <c r="D110" s="219">
        <v>7.9934148079682101</v>
      </c>
      <c r="E110" s="219">
        <v>9.4277791782203195</v>
      </c>
      <c r="F110" s="219">
        <v>8.4815468354666805</v>
      </c>
      <c r="G110" s="219">
        <v>5.1903512621099397</v>
      </c>
      <c r="H110" s="219"/>
      <c r="I110" s="219">
        <v>3.6752280387269001</v>
      </c>
      <c r="J110" s="219">
        <v>3.3548379065562499</v>
      </c>
      <c r="K110" s="219">
        <v>100</v>
      </c>
      <c r="L110" s="205"/>
    </row>
    <row r="111" spans="1:12" ht="15.75" hidden="1" x14ac:dyDescent="0.25">
      <c r="A111" s="218" t="s">
        <v>82</v>
      </c>
      <c r="B111" s="219">
        <v>20.490699753357699</v>
      </c>
      <c r="C111" s="219">
        <v>8.9802309175309905</v>
      </c>
      <c r="D111" s="219">
        <v>8.5352784688789107</v>
      </c>
      <c r="E111" s="219">
        <v>8.4792723512875998</v>
      </c>
      <c r="F111" s="219">
        <v>8.0817096944435498</v>
      </c>
      <c r="G111" s="219">
        <v>5.1322336747552404</v>
      </c>
      <c r="H111" s="219"/>
      <c r="I111" s="219">
        <v>4.0873695434424402</v>
      </c>
      <c r="J111" s="219">
        <v>3.3638674378278202</v>
      </c>
      <c r="K111" s="219">
        <v>100</v>
      </c>
      <c r="L111" s="205"/>
    </row>
    <row r="112" spans="1:12" ht="15.75" hidden="1" x14ac:dyDescent="0.25">
      <c r="A112" s="218" t="s">
        <v>83</v>
      </c>
      <c r="B112" s="219">
        <v>21.338176951388601</v>
      </c>
      <c r="C112" s="219">
        <v>8.8353329190765297</v>
      </c>
      <c r="D112" s="219">
        <v>8.2502748434587296</v>
      </c>
      <c r="E112" s="219">
        <v>7.8806940394818596</v>
      </c>
      <c r="F112" s="219">
        <v>7.7566081927250101</v>
      </c>
      <c r="G112" s="219">
        <v>5.3349266287462402</v>
      </c>
      <c r="H112" s="219"/>
      <c r="I112" s="219">
        <v>4.3500788681229396</v>
      </c>
      <c r="J112" s="219">
        <v>4.1246594331054904</v>
      </c>
      <c r="K112" s="219">
        <v>100</v>
      </c>
      <c r="L112" s="205"/>
    </row>
    <row r="113" spans="1:12" ht="15.75" hidden="1" x14ac:dyDescent="0.25">
      <c r="A113" s="218" t="s">
        <v>84</v>
      </c>
      <c r="B113" s="219">
        <v>21.5639148248389</v>
      </c>
      <c r="C113" s="219">
        <v>9.5456686271140008</v>
      </c>
      <c r="D113" s="219">
        <v>7.8669344734801703</v>
      </c>
      <c r="E113" s="219">
        <v>7.9619175562584497</v>
      </c>
      <c r="F113" s="219">
        <v>7.6683096291068003</v>
      </c>
      <c r="G113" s="219">
        <v>5.2533253918380103</v>
      </c>
      <c r="H113" s="219"/>
      <c r="I113" s="219">
        <v>4.2280591046663698</v>
      </c>
      <c r="J113" s="219">
        <v>2.55824601405592</v>
      </c>
      <c r="K113" s="219">
        <v>100</v>
      </c>
      <c r="L113" s="205"/>
    </row>
    <row r="114" spans="1:12" ht="15.75" hidden="1" x14ac:dyDescent="0.25">
      <c r="A114" s="218" t="s">
        <v>85</v>
      </c>
      <c r="B114" s="219">
        <v>22.287211240771601</v>
      </c>
      <c r="C114" s="219">
        <v>8.7128681432087003</v>
      </c>
      <c r="D114" s="219">
        <v>8.6007779630070704</v>
      </c>
      <c r="E114" s="219">
        <v>7.8601254266888896</v>
      </c>
      <c r="F114" s="219">
        <v>7.9866634913074499</v>
      </c>
      <c r="G114" s="219">
        <v>5.1153449233944599</v>
      </c>
      <c r="H114" s="219"/>
      <c r="I114" s="219">
        <v>4.6282448201952802</v>
      </c>
      <c r="J114" s="219">
        <v>3.20790664443915</v>
      </c>
      <c r="K114" s="219">
        <v>100</v>
      </c>
      <c r="L114" s="205"/>
    </row>
    <row r="115" spans="1:12" ht="15.75" hidden="1" x14ac:dyDescent="0.25">
      <c r="A115" s="218" t="s">
        <v>86</v>
      </c>
      <c r="B115" s="219">
        <v>21.5813286731997</v>
      </c>
      <c r="C115" s="219">
        <v>8.7729550776821892</v>
      </c>
      <c r="D115" s="219">
        <v>8.6465006048128803</v>
      </c>
      <c r="E115" s="219">
        <v>6.8979647589127202</v>
      </c>
      <c r="F115" s="219">
        <v>7.7999033989216198</v>
      </c>
      <c r="G115" s="219">
        <v>4.5275770731563103</v>
      </c>
      <c r="H115" s="219"/>
      <c r="I115" s="219">
        <v>4.1280766950602503</v>
      </c>
      <c r="J115" s="219">
        <v>2.8057966279745998</v>
      </c>
      <c r="K115" s="219">
        <v>100</v>
      </c>
      <c r="L115" s="205"/>
    </row>
    <row r="116" spans="1:12" ht="15.75" hidden="1" x14ac:dyDescent="0.25">
      <c r="A116" s="218" t="s">
        <v>87</v>
      </c>
      <c r="B116" s="219">
        <v>22.1068288078317</v>
      </c>
      <c r="C116" s="219">
        <v>8.0466779779048494</v>
      </c>
      <c r="D116" s="219">
        <v>8.8831460538471294</v>
      </c>
      <c r="E116" s="219">
        <v>7.8717764480699399</v>
      </c>
      <c r="F116" s="219">
        <v>7.58034098753952</v>
      </c>
      <c r="G116" s="219">
        <v>4.60258709351496</v>
      </c>
      <c r="H116" s="219"/>
      <c r="I116" s="219">
        <v>4.0164958911222897</v>
      </c>
      <c r="J116" s="219">
        <v>3.4352351107273602</v>
      </c>
      <c r="K116" s="219">
        <v>100</v>
      </c>
      <c r="L116" s="205"/>
    </row>
    <row r="117" spans="1:12" ht="15.75" hidden="1" x14ac:dyDescent="0.25">
      <c r="A117" s="218" t="s">
        <v>88</v>
      </c>
      <c r="B117" s="219">
        <v>25.173591707718298</v>
      </c>
      <c r="C117" s="219">
        <v>8.9468148823187192</v>
      </c>
      <c r="D117" s="219">
        <v>8.6622477081309395</v>
      </c>
      <c r="E117" s="219">
        <v>7.6589549822181304</v>
      </c>
      <c r="F117" s="219">
        <v>6.9309158019320796</v>
      </c>
      <c r="G117" s="219">
        <v>4.5060767844195899</v>
      </c>
      <c r="H117" s="219"/>
      <c r="I117" s="219">
        <v>3.5259964866127298</v>
      </c>
      <c r="J117" s="219">
        <v>1.9492708145269699</v>
      </c>
      <c r="K117" s="219">
        <v>100</v>
      </c>
      <c r="L117" s="205"/>
    </row>
    <row r="118" spans="1:12" ht="15.75" hidden="1" x14ac:dyDescent="0.25">
      <c r="A118" s="218" t="s">
        <v>89</v>
      </c>
      <c r="B118" s="219">
        <v>24.1797101059177</v>
      </c>
      <c r="C118" s="219">
        <v>7.6421880677765399</v>
      </c>
      <c r="D118" s="219">
        <v>8.7197017617054495</v>
      </c>
      <c r="E118" s="219">
        <v>8.9274659165848007</v>
      </c>
      <c r="F118" s="219">
        <v>7.3533370119645198</v>
      </c>
      <c r="G118" s="219">
        <v>4.55045556706997</v>
      </c>
      <c r="H118" s="219"/>
      <c r="I118" s="219">
        <v>3.7463157611401998</v>
      </c>
      <c r="J118" s="219">
        <v>2.6356607404815402</v>
      </c>
      <c r="K118" s="219">
        <v>100</v>
      </c>
      <c r="L118" s="205"/>
    </row>
    <row r="119" spans="1:12" ht="15.75" hidden="1" x14ac:dyDescent="0.25">
      <c r="A119" s="218" t="s">
        <v>90</v>
      </c>
      <c r="B119" s="219">
        <v>23.534362845422599</v>
      </c>
      <c r="C119" s="219">
        <v>7.9251167282424797</v>
      </c>
      <c r="D119" s="219">
        <v>8.0995076888546294</v>
      </c>
      <c r="E119" s="219">
        <v>8.1860386820118904</v>
      </c>
      <c r="F119" s="219">
        <v>7.1014479913291799</v>
      </c>
      <c r="G119" s="219">
        <v>4.1483194381687296</v>
      </c>
      <c r="H119" s="219"/>
      <c r="I119" s="219">
        <v>3.7156644723824401</v>
      </c>
      <c r="J119" s="219">
        <v>2.3423910314907799</v>
      </c>
      <c r="K119" s="219">
        <v>100</v>
      </c>
      <c r="L119" s="205"/>
    </row>
    <row r="120" spans="1:12" ht="15.75" hidden="1" x14ac:dyDescent="0.25">
      <c r="A120" s="218" t="s">
        <v>91</v>
      </c>
      <c r="B120" s="219">
        <v>25.220767437198699</v>
      </c>
      <c r="C120" s="219">
        <v>8.5287446061002505</v>
      </c>
      <c r="D120" s="219">
        <v>8.1179114398151597</v>
      </c>
      <c r="E120" s="219">
        <v>9.1877235369211796</v>
      </c>
      <c r="F120" s="219">
        <v>7.2080436365171003</v>
      </c>
      <c r="G120" s="219">
        <v>4.03342371522319</v>
      </c>
      <c r="H120" s="219"/>
      <c r="I120" s="219">
        <v>3.9036536087695</v>
      </c>
      <c r="J120" s="219">
        <v>2.55193441861937</v>
      </c>
      <c r="K120" s="219">
        <v>100</v>
      </c>
      <c r="L120" s="205"/>
    </row>
    <row r="121" spans="1:12" ht="15.75" hidden="1" x14ac:dyDescent="0.25">
      <c r="A121" s="218" t="s">
        <v>92</v>
      </c>
      <c r="B121" s="219">
        <v>25.362547693702499</v>
      </c>
      <c r="C121" s="219">
        <v>9.4737637414529097</v>
      </c>
      <c r="D121" s="219">
        <v>6.4036870537569399</v>
      </c>
      <c r="E121" s="219">
        <v>7.8469268255827096</v>
      </c>
      <c r="F121" s="219">
        <v>7.3130595746288396</v>
      </c>
      <c r="G121" s="219">
        <v>3.8739752937176499</v>
      </c>
      <c r="H121" s="219"/>
      <c r="I121" s="219">
        <v>3.9673605077254401</v>
      </c>
      <c r="J121" s="219">
        <v>1.5774243511767601</v>
      </c>
      <c r="K121" s="219">
        <v>100</v>
      </c>
      <c r="L121" s="205"/>
    </row>
    <row r="122" spans="1:12" ht="15.75" hidden="1" x14ac:dyDescent="0.25">
      <c r="A122" s="218" t="s">
        <v>93</v>
      </c>
      <c r="B122" s="219">
        <v>24.293460141430799</v>
      </c>
      <c r="C122" s="219">
        <v>10.775412798961201</v>
      </c>
      <c r="D122" s="219">
        <v>6.4321184790047203</v>
      </c>
      <c r="E122" s="219">
        <v>7.8364245731632396</v>
      </c>
      <c r="F122" s="219">
        <v>7.3442243239923499</v>
      </c>
      <c r="G122" s="219">
        <v>3.7823088666233802</v>
      </c>
      <c r="H122" s="219"/>
      <c r="I122" s="219">
        <v>3.6357893628595002</v>
      </c>
      <c r="J122" s="219">
        <v>2.0819807331239399</v>
      </c>
      <c r="K122" s="219">
        <v>100</v>
      </c>
      <c r="L122" s="205"/>
    </row>
    <row r="123" spans="1:12" ht="15.75" hidden="1" x14ac:dyDescent="0.25">
      <c r="A123" s="218" t="s">
        <v>94</v>
      </c>
      <c r="B123" s="219">
        <v>24.393292742762199</v>
      </c>
      <c r="C123" s="219">
        <v>10.492959553856</v>
      </c>
      <c r="D123" s="219">
        <v>6.6113918298517298</v>
      </c>
      <c r="E123" s="219">
        <v>7.1489929603086999</v>
      </c>
      <c r="F123" s="219">
        <v>6.7090688675955299</v>
      </c>
      <c r="G123" s="219">
        <v>3.3872947385742802</v>
      </c>
      <c r="H123" s="219"/>
      <c r="I123" s="219">
        <v>3.58581916613702</v>
      </c>
      <c r="J123" s="219">
        <v>1.8098181274692899</v>
      </c>
      <c r="K123" s="219">
        <v>100</v>
      </c>
      <c r="L123" s="205"/>
    </row>
    <row r="124" spans="1:12" ht="15.75" hidden="1" x14ac:dyDescent="0.25">
      <c r="A124" s="218" t="s">
        <v>95</v>
      </c>
      <c r="B124" s="219">
        <v>22.497090748468</v>
      </c>
      <c r="C124" s="219">
        <v>10.1540165608723</v>
      </c>
      <c r="D124" s="219">
        <v>6.9898271489783399</v>
      </c>
      <c r="E124" s="219">
        <v>8.1441105313784394</v>
      </c>
      <c r="F124" s="219">
        <v>6.4548387747734797</v>
      </c>
      <c r="G124" s="219">
        <v>3.4168850940938298</v>
      </c>
      <c r="H124" s="219"/>
      <c r="I124" s="219">
        <v>4.2556912583437798</v>
      </c>
      <c r="J124" s="219">
        <v>2.24556100907866</v>
      </c>
      <c r="K124" s="219">
        <v>100</v>
      </c>
      <c r="L124" s="205"/>
    </row>
    <row r="125" spans="1:12" ht="15.75" hidden="1" x14ac:dyDescent="0.25">
      <c r="A125" s="218" t="s">
        <v>96</v>
      </c>
      <c r="B125" s="219">
        <v>25.348595735141</v>
      </c>
      <c r="C125" s="219">
        <v>9.9773453332271398</v>
      </c>
      <c r="D125" s="219">
        <v>6.37221499514754</v>
      </c>
      <c r="E125" s="219">
        <v>8.0014041173676898</v>
      </c>
      <c r="F125" s="219">
        <v>5.6114547658870304</v>
      </c>
      <c r="G125" s="219">
        <v>2.62077326749321</v>
      </c>
      <c r="H125" s="219"/>
      <c r="I125" s="219">
        <v>3.7509992536939198</v>
      </c>
      <c r="J125" s="219">
        <v>1.23936956310121</v>
      </c>
      <c r="K125" s="219">
        <v>100</v>
      </c>
      <c r="L125" s="205"/>
    </row>
    <row r="126" spans="1:12" ht="15.75" hidden="1" x14ac:dyDescent="0.25">
      <c r="A126" s="218" t="s">
        <v>97</v>
      </c>
      <c r="B126" s="219">
        <v>23.704170170009501</v>
      </c>
      <c r="C126" s="219">
        <v>10.597772048382801</v>
      </c>
      <c r="D126" s="219">
        <v>7.13251532458108</v>
      </c>
      <c r="E126" s="219">
        <v>8.4427364800039104</v>
      </c>
      <c r="F126" s="219">
        <v>5.4891131803608104</v>
      </c>
      <c r="G126" s="219">
        <v>2.7643555651691498</v>
      </c>
      <c r="H126" s="219"/>
      <c r="I126" s="219">
        <v>3.4622912385610798</v>
      </c>
      <c r="J126" s="219">
        <v>1.72940121619783</v>
      </c>
      <c r="K126" s="219">
        <v>100</v>
      </c>
      <c r="L126" s="205"/>
    </row>
    <row r="127" spans="1:12" ht="15.75" hidden="1" x14ac:dyDescent="0.25">
      <c r="A127" s="218" t="s">
        <v>98</v>
      </c>
      <c r="B127" s="219">
        <v>22.934954900414098</v>
      </c>
      <c r="C127" s="219">
        <v>10.026736173759801</v>
      </c>
      <c r="D127" s="219">
        <v>6.4527673356426103</v>
      </c>
      <c r="E127" s="219">
        <v>8.2931346337084495</v>
      </c>
      <c r="F127" s="219">
        <v>5.1126781355358499</v>
      </c>
      <c r="G127" s="219">
        <v>2.4969170641802401</v>
      </c>
      <c r="H127" s="219"/>
      <c r="I127" s="219">
        <v>3.4256002218819099</v>
      </c>
      <c r="J127" s="219">
        <v>1.58538203800324</v>
      </c>
      <c r="K127" s="219">
        <v>100</v>
      </c>
      <c r="L127" s="205"/>
    </row>
    <row r="128" spans="1:12" ht="15.75" hidden="1" x14ac:dyDescent="0.25">
      <c r="A128" s="218" t="s">
        <v>99</v>
      </c>
      <c r="B128" s="219">
        <v>21.752725952347902</v>
      </c>
      <c r="C128" s="219">
        <v>10.1314651259652</v>
      </c>
      <c r="D128" s="219">
        <v>6.5926930593675603</v>
      </c>
      <c r="E128" s="219">
        <v>8.4436707711695203</v>
      </c>
      <c r="F128" s="219">
        <v>4.9256170103698302</v>
      </c>
      <c r="G128" s="219">
        <v>2.4483911274389398</v>
      </c>
      <c r="H128" s="219"/>
      <c r="I128" s="219">
        <v>3.19446372694554</v>
      </c>
      <c r="J128" s="219">
        <v>1.8992492284033</v>
      </c>
      <c r="K128" s="219">
        <v>100</v>
      </c>
      <c r="L128" s="205"/>
    </row>
    <row r="129" spans="1:12" ht="15.75" hidden="1" x14ac:dyDescent="0.25">
      <c r="A129" s="218" t="s">
        <v>100</v>
      </c>
      <c r="B129" s="219">
        <v>21.306347337317501</v>
      </c>
      <c r="C129" s="219">
        <v>10.1631453052217</v>
      </c>
      <c r="D129" s="219">
        <v>5.9592840268675102</v>
      </c>
      <c r="E129" s="219">
        <v>7.67708634185718</v>
      </c>
      <c r="F129" s="219">
        <v>4.3075396384587501</v>
      </c>
      <c r="G129" s="219">
        <v>1.88605748224508</v>
      </c>
      <c r="H129" s="219"/>
      <c r="I129" s="219">
        <v>2.9477238897158502</v>
      </c>
      <c r="J129" s="219">
        <v>1.1096546770048801</v>
      </c>
      <c r="K129" s="219">
        <v>100</v>
      </c>
      <c r="L129" s="205"/>
    </row>
    <row r="130" spans="1:12" ht="15.75" hidden="1" x14ac:dyDescent="0.25">
      <c r="A130" s="218" t="s">
        <v>101</v>
      </c>
      <c r="B130" s="219">
        <v>20.272373121347801</v>
      </c>
      <c r="C130" s="219">
        <v>9.3186898489890702</v>
      </c>
      <c r="D130" s="219">
        <v>6.59711490774749</v>
      </c>
      <c r="E130" s="219">
        <v>7.7331109977071604</v>
      </c>
      <c r="F130" s="219">
        <v>4.0043772326402101</v>
      </c>
      <c r="G130" s="219">
        <v>1.5226875777156501</v>
      </c>
      <c r="H130" s="219"/>
      <c r="I130" s="219">
        <v>2.7399032552523201</v>
      </c>
      <c r="J130" s="219">
        <v>1.3898971458143199</v>
      </c>
      <c r="K130" s="219">
        <v>100</v>
      </c>
      <c r="L130" s="205"/>
    </row>
    <row r="131" spans="1:12" ht="15.75" hidden="1" x14ac:dyDescent="0.25">
      <c r="A131" s="218" t="s">
        <v>102</v>
      </c>
      <c r="B131" s="219">
        <v>19.428806481126198</v>
      </c>
      <c r="C131" s="219">
        <v>8.2061800903107809</v>
      </c>
      <c r="D131" s="219">
        <v>6.0041171088746603</v>
      </c>
      <c r="E131" s="219">
        <v>6.8797405778709102</v>
      </c>
      <c r="F131" s="219">
        <v>3.5915872266328202</v>
      </c>
      <c r="G131" s="219">
        <v>1.1515730602367</v>
      </c>
      <c r="H131" s="219"/>
      <c r="I131" s="219">
        <v>2.1928400672903798</v>
      </c>
      <c r="J131" s="219">
        <v>1.33178880264439</v>
      </c>
      <c r="K131" s="219">
        <v>100</v>
      </c>
      <c r="L131" s="205"/>
    </row>
    <row r="132" spans="1:12" ht="15.75" hidden="1" x14ac:dyDescent="0.25">
      <c r="A132" s="218" t="s">
        <v>103</v>
      </c>
      <c r="B132" s="219">
        <v>20.608298909781201</v>
      </c>
      <c r="C132" s="219">
        <v>7.6906700099648404</v>
      </c>
      <c r="D132" s="219">
        <v>5.8609239212393103</v>
      </c>
      <c r="E132" s="219">
        <v>6.2751893172161104</v>
      </c>
      <c r="F132" s="219">
        <v>3.1689380790031598</v>
      </c>
      <c r="G132" s="219">
        <v>1.3995132899059399</v>
      </c>
      <c r="H132" s="219"/>
      <c r="I132" s="219">
        <v>1.86907321054203</v>
      </c>
      <c r="J132" s="219">
        <v>1.6351803281596999</v>
      </c>
      <c r="K132" s="219">
        <v>100</v>
      </c>
      <c r="L132" s="205"/>
    </row>
    <row r="133" spans="1:12" ht="15.75" hidden="1" x14ac:dyDescent="0.25">
      <c r="A133" s="218" t="s">
        <v>104</v>
      </c>
      <c r="B133" s="219">
        <v>18.911971950269301</v>
      </c>
      <c r="C133" s="219">
        <v>6.9427741454656298</v>
      </c>
      <c r="D133" s="219">
        <v>6.0022781937057497</v>
      </c>
      <c r="E133" s="219">
        <v>6.0259917341373397</v>
      </c>
      <c r="F133" s="219">
        <v>3.49901758189641</v>
      </c>
      <c r="G133" s="219">
        <v>1.3664927673701699</v>
      </c>
      <c r="H133" s="219"/>
      <c r="I133" s="219">
        <v>2.1818574477455202</v>
      </c>
      <c r="J133" s="219">
        <v>0.93117991801890299</v>
      </c>
      <c r="K133" s="219">
        <v>100</v>
      </c>
      <c r="L133" s="205"/>
    </row>
    <row r="134" spans="1:12" ht="15.75" hidden="1" x14ac:dyDescent="0.25">
      <c r="A134" s="218" t="s">
        <v>105</v>
      </c>
      <c r="B134" s="219">
        <v>18.922935729549099</v>
      </c>
      <c r="C134" s="219">
        <v>6.2357313754497499</v>
      </c>
      <c r="D134" s="219">
        <v>5.9932789070918497</v>
      </c>
      <c r="E134" s="219">
        <v>4.7835278432232</v>
      </c>
      <c r="F134" s="219">
        <v>3.3297262250470299</v>
      </c>
      <c r="G134" s="219">
        <v>1.1634065713294199</v>
      </c>
      <c r="H134" s="219"/>
      <c r="I134" s="219">
        <v>1.9065165379066</v>
      </c>
      <c r="J134" s="219">
        <v>1.1469691158475299</v>
      </c>
      <c r="K134" s="219">
        <v>100</v>
      </c>
      <c r="L134" s="205"/>
    </row>
    <row r="135" spans="1:12" ht="15.75" hidden="1" x14ac:dyDescent="0.25">
      <c r="A135" s="218" t="s">
        <v>106</v>
      </c>
      <c r="B135" s="219">
        <v>17.103668076127999</v>
      </c>
      <c r="C135" s="219">
        <v>4.9579640835281102</v>
      </c>
      <c r="D135" s="219">
        <v>4.9839533424409703</v>
      </c>
      <c r="E135" s="219">
        <v>3.63918017566687</v>
      </c>
      <c r="F135" s="219">
        <v>2.7839283790738598</v>
      </c>
      <c r="G135" s="219">
        <v>1.2789451096592801</v>
      </c>
      <c r="H135" s="219"/>
      <c r="I135" s="219">
        <v>1.2603080753072999</v>
      </c>
      <c r="J135" s="219">
        <v>0.88431873090345203</v>
      </c>
      <c r="K135" s="219">
        <v>100</v>
      </c>
      <c r="L135" s="205"/>
    </row>
    <row r="136" spans="1:12" ht="15.75" hidden="1" x14ac:dyDescent="0.25">
      <c r="A136" s="218" t="s">
        <v>107</v>
      </c>
      <c r="B136" s="219">
        <v>17.568758759330098</v>
      </c>
      <c r="C136" s="219">
        <v>4.7843117359697498</v>
      </c>
      <c r="D136" s="219">
        <v>4.9724457634965002</v>
      </c>
      <c r="E136" s="219">
        <v>3.3386391356826799</v>
      </c>
      <c r="F136" s="219">
        <v>2.6368357970435499</v>
      </c>
      <c r="G136" s="219">
        <v>1.63613187983943</v>
      </c>
      <c r="H136" s="219"/>
      <c r="I136" s="219">
        <v>1.1309180306383699</v>
      </c>
      <c r="J136" s="219">
        <v>0.91318988642200805</v>
      </c>
      <c r="K136" s="219">
        <v>100</v>
      </c>
      <c r="L136" s="205"/>
    </row>
    <row r="137" spans="1:12" ht="15.75" hidden="1" x14ac:dyDescent="0.25">
      <c r="A137" s="218" t="s">
        <v>46</v>
      </c>
      <c r="B137" s="219">
        <v>15.755571584209299</v>
      </c>
      <c r="C137" s="219">
        <v>4.3642193590063298</v>
      </c>
      <c r="D137" s="219">
        <v>4.7713880721155499</v>
      </c>
      <c r="E137" s="219">
        <v>3.4032811137645802</v>
      </c>
      <c r="F137" s="219">
        <v>2.6513661824042201</v>
      </c>
      <c r="G137" s="219">
        <v>1.6439039329518801</v>
      </c>
      <c r="H137" s="219"/>
      <c r="I137" s="219">
        <v>1.1769903655146701</v>
      </c>
      <c r="J137" s="219">
        <v>0.62338818591527601</v>
      </c>
      <c r="K137" s="219">
        <v>100</v>
      </c>
      <c r="L137" s="205"/>
    </row>
    <row r="138" spans="1:12" ht="15.75" hidden="1" x14ac:dyDescent="0.25">
      <c r="A138" s="218" t="s">
        <v>47</v>
      </c>
      <c r="B138" s="219">
        <v>15.877490553515701</v>
      </c>
      <c r="C138" s="219">
        <v>4.2657631464857397</v>
      </c>
      <c r="D138" s="219">
        <v>5.4907754233196098</v>
      </c>
      <c r="E138" s="219">
        <v>3.88173967359032</v>
      </c>
      <c r="F138" s="219">
        <v>2.23982872018887</v>
      </c>
      <c r="G138" s="219">
        <v>1.3811694942766299</v>
      </c>
      <c r="H138" s="219"/>
      <c r="I138" s="219">
        <v>1.10255214315507</v>
      </c>
      <c r="J138" s="219">
        <v>0.91783459252212396</v>
      </c>
      <c r="K138" s="219">
        <v>100</v>
      </c>
      <c r="L138" s="205"/>
    </row>
    <row r="139" spans="1:12" ht="15.75" hidden="1" x14ac:dyDescent="0.25">
      <c r="A139" s="218" t="s">
        <v>48</v>
      </c>
      <c r="B139" s="219">
        <v>14.1678208790764</v>
      </c>
      <c r="C139" s="219">
        <v>3.3807668079974902</v>
      </c>
      <c r="D139" s="219">
        <v>4.58050559319455</v>
      </c>
      <c r="E139" s="219">
        <v>3.8338473511547599</v>
      </c>
      <c r="F139" s="219">
        <v>2.13864804002211</v>
      </c>
      <c r="G139" s="219">
        <v>1.39545725111874</v>
      </c>
      <c r="H139" s="219"/>
      <c r="I139" s="219">
        <v>1.0111478618335501</v>
      </c>
      <c r="J139" s="219">
        <v>0.94796316023678895</v>
      </c>
      <c r="K139" s="219">
        <v>100</v>
      </c>
      <c r="L139" s="205"/>
    </row>
    <row r="140" spans="1:12" ht="15.75" hidden="1" x14ac:dyDescent="0.25">
      <c r="A140" s="218" t="s">
        <v>49</v>
      </c>
      <c r="B140" s="219">
        <v>14.055132436428201</v>
      </c>
      <c r="C140" s="219">
        <v>3.7714291530633801</v>
      </c>
      <c r="D140" s="219">
        <v>4.4617933182520302</v>
      </c>
      <c r="E140" s="219">
        <v>4.4088645507034698</v>
      </c>
      <c r="F140" s="219">
        <v>1.51406811016309</v>
      </c>
      <c r="G140" s="219">
        <v>1.5713227865978301</v>
      </c>
      <c r="H140" s="219"/>
      <c r="I140" s="219">
        <v>0.81632445334507298</v>
      </c>
      <c r="J140" s="219">
        <v>0.96086070318921302</v>
      </c>
      <c r="K140" s="219">
        <v>100</v>
      </c>
      <c r="L140" s="205"/>
    </row>
    <row r="141" spans="1:12" ht="15.75" hidden="1" x14ac:dyDescent="0.25">
      <c r="A141" s="218" t="s">
        <v>50</v>
      </c>
      <c r="B141" s="219">
        <v>13.4069267871389</v>
      </c>
      <c r="C141" s="219">
        <v>4.0295252106068302</v>
      </c>
      <c r="D141" s="219">
        <v>4.0492867546421296</v>
      </c>
      <c r="E141" s="219">
        <v>3.0246141009595302</v>
      </c>
      <c r="F141" s="219">
        <v>1.1555013942867201</v>
      </c>
      <c r="G141" s="219">
        <v>1.7276712850127001</v>
      </c>
      <c r="H141" s="219"/>
      <c r="I141" s="219">
        <v>0.67262440623879305</v>
      </c>
      <c r="J141" s="219">
        <v>0.657986225471898</v>
      </c>
      <c r="K141" s="219">
        <v>100</v>
      </c>
      <c r="L141" s="205"/>
    </row>
    <row r="142" spans="1:12" ht="15.75" hidden="1" x14ac:dyDescent="0.25">
      <c r="A142" s="218" t="s">
        <v>51</v>
      </c>
      <c r="B142" s="219">
        <v>11.859484309848201</v>
      </c>
      <c r="C142" s="219">
        <v>4.3379357199757802</v>
      </c>
      <c r="D142" s="219">
        <v>3.7566501629032198</v>
      </c>
      <c r="E142" s="219">
        <v>2.50530168025821</v>
      </c>
      <c r="F142" s="219">
        <v>1.1868817871817601</v>
      </c>
      <c r="G142" s="219">
        <v>1.35770767718031</v>
      </c>
      <c r="H142" s="219"/>
      <c r="I142" s="219">
        <v>0.59474325107498704</v>
      </c>
      <c r="J142" s="219">
        <v>0.81527578505023801</v>
      </c>
      <c r="K142" s="219">
        <v>100</v>
      </c>
      <c r="L142" s="205"/>
    </row>
    <row r="143" spans="1:12" ht="15.75" hidden="1" x14ac:dyDescent="0.25">
      <c r="A143" s="218" t="s">
        <v>52</v>
      </c>
      <c r="B143" s="219">
        <v>10.271469817645199</v>
      </c>
      <c r="C143" s="219">
        <v>3.3550795780880001</v>
      </c>
      <c r="D143" s="219">
        <v>2.8953682241470502</v>
      </c>
      <c r="E143" s="219">
        <v>2.5317043982409402</v>
      </c>
      <c r="F143" s="219">
        <v>0.97848419185493696</v>
      </c>
      <c r="G143" s="219">
        <v>1.2964479842606</v>
      </c>
      <c r="H143" s="219"/>
      <c r="I143" s="219">
        <v>0.54452751781042597</v>
      </c>
      <c r="J143" s="219">
        <v>0.73158782442666803</v>
      </c>
      <c r="K143" s="219">
        <v>100</v>
      </c>
      <c r="L143" s="205"/>
    </row>
    <row r="144" spans="1:12" ht="15.75" hidden="1" x14ac:dyDescent="0.25">
      <c r="A144" s="218" t="s">
        <v>53</v>
      </c>
      <c r="B144" s="219">
        <v>9.7852681607479308</v>
      </c>
      <c r="C144" s="219">
        <v>3.5720892905068302</v>
      </c>
      <c r="D144" s="219">
        <v>2.4248204053874498</v>
      </c>
      <c r="E144" s="219">
        <v>2.6382233617609998</v>
      </c>
      <c r="F144" s="219">
        <v>1.1709803247164401</v>
      </c>
      <c r="G144" s="219">
        <v>1.49486295569609</v>
      </c>
      <c r="H144" s="219"/>
      <c r="I144" s="219">
        <v>0.57532811681662199</v>
      </c>
      <c r="J144" s="219">
        <v>0.832245473329842</v>
      </c>
      <c r="K144" s="219">
        <v>100</v>
      </c>
      <c r="L144" s="205"/>
    </row>
    <row r="145" spans="1:12" ht="15.75" hidden="1" x14ac:dyDescent="0.25">
      <c r="A145" s="218" t="s">
        <v>54</v>
      </c>
      <c r="B145" s="219">
        <v>8.3599214516205098</v>
      </c>
      <c r="C145" s="219">
        <v>3.15246153343569</v>
      </c>
      <c r="D145" s="219">
        <v>2.30527152548648</v>
      </c>
      <c r="E145" s="219">
        <v>2.2954711269369401</v>
      </c>
      <c r="F145" s="219">
        <v>0.96043905785501904</v>
      </c>
      <c r="G145" s="219">
        <v>1.43557689864573</v>
      </c>
      <c r="H145" s="219"/>
      <c r="I145" s="219">
        <v>0.51960261198770197</v>
      </c>
      <c r="J145" s="219">
        <v>0.54791487446415399</v>
      </c>
      <c r="K145" s="219">
        <v>100</v>
      </c>
      <c r="L145" s="205"/>
    </row>
    <row r="146" spans="1:12" ht="15.75" hidden="1" x14ac:dyDescent="0.25">
      <c r="A146" s="218" t="s">
        <v>55</v>
      </c>
      <c r="B146" s="219">
        <v>7.6534355720441898</v>
      </c>
      <c r="C146" s="219">
        <v>2.7933076358675999</v>
      </c>
      <c r="D146" s="219">
        <v>1.84711730238614</v>
      </c>
      <c r="E146" s="219">
        <v>2.5779449605754001</v>
      </c>
      <c r="F146" s="219">
        <v>0.94143664679074501</v>
      </c>
      <c r="G146" s="219">
        <v>1.17312720245538</v>
      </c>
      <c r="H146" s="219"/>
      <c r="I146" s="225">
        <v>0.48838963696301402</v>
      </c>
      <c r="J146" s="219">
        <v>0.70747258879576702</v>
      </c>
      <c r="K146" s="219">
        <v>100</v>
      </c>
      <c r="L146" s="205"/>
    </row>
    <row r="147" spans="1:12" ht="15.75" hidden="1" x14ac:dyDescent="0.2">
      <c r="A147" s="226" t="s">
        <v>56</v>
      </c>
      <c r="B147" s="227">
        <v>7.2671841553330898</v>
      </c>
      <c r="C147" s="227">
        <v>2.84438582455837</v>
      </c>
      <c r="D147" s="227">
        <v>1.7128298269512101</v>
      </c>
      <c r="E147" s="227">
        <v>2.33194231226621</v>
      </c>
      <c r="F147" s="227">
        <v>0.77262931811138302</v>
      </c>
      <c r="G147" s="227">
        <v>1.27804565143751</v>
      </c>
      <c r="H147" s="227"/>
      <c r="I147" s="225">
        <v>0.394062574325931</v>
      </c>
      <c r="J147" s="227">
        <v>0.718574095295754</v>
      </c>
      <c r="K147" s="227">
        <v>100</v>
      </c>
      <c r="L147" s="205"/>
    </row>
    <row r="148" spans="1:12" ht="15.75" hidden="1" x14ac:dyDescent="0.2">
      <c r="A148" s="228" t="s">
        <v>57</v>
      </c>
      <c r="B148" s="229">
        <v>7.6015904837008703</v>
      </c>
      <c r="C148" s="229">
        <v>2.9593543054222802</v>
      </c>
      <c r="D148" s="229">
        <v>1.7610283987800599</v>
      </c>
      <c r="E148" s="229">
        <v>2.1410722938499398</v>
      </c>
      <c r="F148" s="229">
        <v>1.03395692202449</v>
      </c>
      <c r="G148" s="229">
        <v>1.04440812913892</v>
      </c>
      <c r="H148" s="229"/>
      <c r="I148" s="230">
        <v>0.49381953615642599</v>
      </c>
      <c r="J148" s="229">
        <v>0.85438618160397495</v>
      </c>
      <c r="K148" s="229">
        <v>100</v>
      </c>
      <c r="L148" s="231"/>
    </row>
    <row r="149" spans="1:12" ht="15.75" hidden="1" x14ac:dyDescent="0.2">
      <c r="A149" s="226" t="s">
        <v>58</v>
      </c>
      <c r="B149" s="227">
        <v>7.1791393448141196</v>
      </c>
      <c r="C149" s="227">
        <v>2.9675907848496701</v>
      </c>
      <c r="D149" s="227">
        <v>1.7448397043180901</v>
      </c>
      <c r="E149" s="227">
        <v>1.4829538569255001</v>
      </c>
      <c r="F149" s="227">
        <v>0.90061129138671603</v>
      </c>
      <c r="G149" s="227">
        <v>1.3259233327498701</v>
      </c>
      <c r="H149" s="227"/>
      <c r="I149" s="232">
        <v>0.41588684377061802</v>
      </c>
      <c r="J149" s="227">
        <v>0.637210680095329</v>
      </c>
      <c r="K149" s="227">
        <v>100</v>
      </c>
      <c r="L149" s="231"/>
    </row>
    <row r="150" spans="1:12" ht="16.5" hidden="1" thickBot="1" x14ac:dyDescent="0.25">
      <c r="A150" s="233" t="s">
        <v>59</v>
      </c>
      <c r="B150" s="234">
        <v>6.64837538254287</v>
      </c>
      <c r="C150" s="234">
        <v>2.80317894952631</v>
      </c>
      <c r="D150" s="234">
        <v>1.50235016765994</v>
      </c>
      <c r="E150" s="234">
        <v>1.4796538444642899</v>
      </c>
      <c r="F150" s="234">
        <v>0.80700071749666902</v>
      </c>
      <c r="G150" s="234">
        <v>0.87252719898086195</v>
      </c>
      <c r="H150" s="234"/>
      <c r="I150" s="235">
        <v>0.48247990277188002</v>
      </c>
      <c r="J150" s="234">
        <v>0.75849647840920698</v>
      </c>
      <c r="K150" s="234">
        <v>100</v>
      </c>
      <c r="L150" s="231"/>
    </row>
    <row r="151" spans="1:12" ht="15" hidden="1" x14ac:dyDescent="0.2">
      <c r="A151" s="236" t="s">
        <v>109</v>
      </c>
      <c r="B151" s="223"/>
      <c r="C151" s="223"/>
      <c r="D151" s="223"/>
      <c r="E151" s="223"/>
      <c r="F151" s="223"/>
      <c r="G151" s="223"/>
      <c r="H151" s="223"/>
      <c r="I151" s="223"/>
      <c r="J151" s="223"/>
      <c r="K151" s="223"/>
      <c r="L151" s="205"/>
    </row>
    <row r="152" spans="1:12" hidden="1" x14ac:dyDescent="0.2">
      <c r="A152" s="206" t="s">
        <v>110</v>
      </c>
      <c r="B152" s="208"/>
      <c r="C152" s="208"/>
      <c r="D152" s="208"/>
      <c r="E152" s="208"/>
      <c r="F152" s="208"/>
      <c r="G152" s="208"/>
      <c r="H152" s="208"/>
      <c r="I152" s="208"/>
      <c r="J152" s="208"/>
      <c r="K152" s="205" t="s">
        <v>111</v>
      </c>
      <c r="L152" s="208"/>
    </row>
    <row r="153" spans="1:12" hidden="1" x14ac:dyDescent="0.2">
      <c r="A153" s="237" t="s">
        <v>521</v>
      </c>
      <c r="B153" s="208"/>
      <c r="C153" s="208"/>
      <c r="D153" s="208"/>
      <c r="E153" s="208"/>
      <c r="F153" s="208"/>
      <c r="G153" s="208"/>
      <c r="H153" s="208"/>
      <c r="I153" s="208"/>
      <c r="J153" s="208"/>
      <c r="K153" s="205" t="s">
        <v>112</v>
      </c>
      <c r="L153" s="208"/>
    </row>
    <row r="154" spans="1:12" ht="15" hidden="1" x14ac:dyDescent="0.2">
      <c r="A154" s="238" t="s">
        <v>44</v>
      </c>
      <c r="B154" s="205"/>
      <c r="C154" s="205"/>
      <c r="D154" s="205"/>
      <c r="E154" s="206"/>
      <c r="F154" s="205"/>
      <c r="G154" s="205"/>
      <c r="H154" s="205"/>
      <c r="I154" s="205"/>
      <c r="J154" s="205"/>
      <c r="K154" s="205"/>
      <c r="L154" s="206"/>
    </row>
    <row r="155" spans="1:12" ht="15" hidden="1" x14ac:dyDescent="0.2">
      <c r="A155" s="236" t="s">
        <v>113</v>
      </c>
      <c r="B155" s="208"/>
      <c r="C155" s="208"/>
      <c r="D155" s="208"/>
      <c r="E155" s="208"/>
      <c r="F155" s="208"/>
      <c r="G155" s="208"/>
      <c r="H155" s="208"/>
      <c r="I155" s="208"/>
      <c r="J155" s="208"/>
      <c r="K155" s="208"/>
      <c r="L155" s="208"/>
    </row>
    <row r="156" spans="1:12" ht="15" hidden="1" x14ac:dyDescent="0.2">
      <c r="A156" s="239" t="s">
        <v>114</v>
      </c>
      <c r="B156" s="208"/>
      <c r="C156" s="208"/>
      <c r="D156" s="208"/>
      <c r="E156" s="208"/>
      <c r="F156" s="208"/>
      <c r="G156" s="208"/>
      <c r="H156" s="208"/>
      <c r="I156" s="208"/>
      <c r="J156" s="208"/>
      <c r="K156" s="208"/>
      <c r="L156" s="208"/>
    </row>
    <row r="157" spans="1:12" hidden="1" x14ac:dyDescent="0.2"/>
    <row r="158" spans="1:12" hidden="1" x14ac:dyDescent="0.2"/>
    <row r="160" spans="1:12" x14ac:dyDescent="0.2">
      <c r="A160" s="208"/>
      <c r="B160" s="28"/>
      <c r="C160" s="208"/>
      <c r="D160" s="208"/>
      <c r="E160" s="208"/>
      <c r="F160" s="208"/>
      <c r="G160" s="208"/>
      <c r="H160" s="208"/>
      <c r="I160" s="208"/>
      <c r="J160" s="208"/>
      <c r="K160" s="208"/>
      <c r="L160" s="208"/>
    </row>
    <row r="161" spans="1:12" x14ac:dyDescent="0.2">
      <c r="A161" s="208"/>
      <c r="B161" s="27"/>
      <c r="C161" s="208"/>
      <c r="D161" s="208"/>
      <c r="E161" s="208"/>
      <c r="F161" s="208"/>
      <c r="G161" s="208"/>
      <c r="H161" s="208"/>
      <c r="I161" s="208"/>
      <c r="J161" s="208"/>
      <c r="K161" s="208"/>
      <c r="L161" s="208"/>
    </row>
    <row r="162" spans="1:12" x14ac:dyDescent="0.2">
      <c r="B162" s="27"/>
    </row>
    <row r="163" spans="1:12" x14ac:dyDescent="0.2">
      <c r="B163" s="27"/>
    </row>
    <row r="164" spans="1:12" x14ac:dyDescent="0.2">
      <c r="B164" s="27"/>
    </row>
    <row r="165" spans="1:12" x14ac:dyDescent="0.2">
      <c r="B165" s="27"/>
    </row>
    <row r="166" spans="1:12" x14ac:dyDescent="0.2">
      <c r="B166" s="27"/>
    </row>
    <row r="167" spans="1:12" x14ac:dyDescent="0.2">
      <c r="B167" s="27"/>
    </row>
    <row r="168" spans="1:12" x14ac:dyDescent="0.2">
      <c r="B168" s="27"/>
    </row>
    <row r="169" spans="1:12" x14ac:dyDescent="0.2">
      <c r="B169" s="27"/>
    </row>
    <row r="170" spans="1:12" x14ac:dyDescent="0.2">
      <c r="B170" s="27"/>
    </row>
    <row r="171" spans="1:12" x14ac:dyDescent="0.2">
      <c r="B171" s="27"/>
    </row>
    <row r="172" spans="1:12" x14ac:dyDescent="0.2">
      <c r="B172" s="27"/>
    </row>
    <row r="173" spans="1:12" x14ac:dyDescent="0.2">
      <c r="B173" s="208"/>
      <c r="C173" s="208"/>
    </row>
    <row r="174" spans="1:12" x14ac:dyDescent="0.2">
      <c r="B174" s="208"/>
      <c r="C174" s="208"/>
    </row>
    <row r="175" spans="1:12" x14ac:dyDescent="0.2">
      <c r="B175" s="208"/>
      <c r="C175" s="208"/>
    </row>
    <row r="183" spans="10:22" x14ac:dyDescent="0.2">
      <c r="J183" s="37"/>
      <c r="K183" s="34"/>
      <c r="L183" s="34"/>
      <c r="M183" s="34"/>
      <c r="N183" s="34"/>
      <c r="O183" s="34"/>
      <c r="P183" s="34"/>
      <c r="Q183" s="34"/>
      <c r="R183" s="34"/>
      <c r="S183" s="34"/>
      <c r="T183" s="34"/>
      <c r="U183" s="34"/>
      <c r="V183" s="34"/>
    </row>
    <row r="184" spans="10:22" x14ac:dyDescent="0.2">
      <c r="J184" s="37"/>
      <c r="K184" s="34"/>
      <c r="L184" s="34"/>
      <c r="M184" s="34"/>
      <c r="N184" s="34"/>
      <c r="O184" s="34"/>
      <c r="P184" s="34"/>
      <c r="Q184" s="34"/>
      <c r="R184" s="34"/>
      <c r="S184" s="34"/>
      <c r="T184" s="34"/>
      <c r="U184" s="34"/>
      <c r="V184" s="34"/>
    </row>
    <row r="185" spans="10:22" x14ac:dyDescent="0.2">
      <c r="J185" s="37"/>
      <c r="K185" s="34"/>
      <c r="L185" s="34"/>
      <c r="M185" s="34"/>
      <c r="N185" s="34"/>
      <c r="O185" s="34"/>
      <c r="P185" s="34"/>
      <c r="Q185" s="34"/>
      <c r="R185" s="34"/>
      <c r="S185" s="34"/>
      <c r="T185" s="34"/>
      <c r="U185" s="34"/>
      <c r="V185" s="34"/>
    </row>
    <row r="186" spans="10:22" x14ac:dyDescent="0.2">
      <c r="J186" s="37"/>
      <c r="K186" s="34"/>
      <c r="L186" s="34"/>
      <c r="M186" s="34"/>
      <c r="N186" s="34"/>
      <c r="O186" s="34"/>
      <c r="P186" s="34"/>
      <c r="Q186" s="34"/>
      <c r="R186" s="34"/>
      <c r="S186" s="34"/>
      <c r="T186" s="34"/>
      <c r="U186" s="34"/>
      <c r="V186" s="34"/>
    </row>
    <row r="187" spans="10:22" x14ac:dyDescent="0.2">
      <c r="J187" s="37"/>
      <c r="K187" s="34"/>
      <c r="L187" s="34"/>
      <c r="M187" s="34"/>
      <c r="N187" s="34"/>
      <c r="O187" s="34"/>
      <c r="P187" s="34"/>
      <c r="Q187" s="34"/>
      <c r="R187" s="34"/>
      <c r="S187" s="34"/>
      <c r="T187" s="34"/>
      <c r="U187" s="34"/>
      <c r="V187" s="34"/>
    </row>
    <row r="188" spans="10:22" x14ac:dyDescent="0.2">
      <c r="J188" s="37"/>
      <c r="K188" s="34"/>
      <c r="L188" s="34"/>
      <c r="M188" s="34"/>
      <c r="N188" s="34"/>
      <c r="O188" s="34"/>
      <c r="P188" s="34"/>
      <c r="Q188" s="34"/>
      <c r="R188" s="34"/>
      <c r="S188" s="34"/>
      <c r="T188" s="34"/>
      <c r="U188" s="34"/>
      <c r="V188" s="34"/>
    </row>
    <row r="189" spans="10:22" x14ac:dyDescent="0.2">
      <c r="J189" s="37"/>
      <c r="K189" s="34"/>
      <c r="L189" s="34"/>
      <c r="M189" s="34"/>
      <c r="N189" s="34"/>
      <c r="O189" s="34"/>
      <c r="P189" s="34"/>
      <c r="Q189" s="34"/>
      <c r="R189" s="34"/>
      <c r="S189" s="34"/>
      <c r="T189" s="34"/>
      <c r="U189" s="34"/>
      <c r="V189" s="34"/>
    </row>
    <row r="190" spans="10:22" x14ac:dyDescent="0.2">
      <c r="J190" s="37"/>
      <c r="K190" s="34"/>
      <c r="L190" s="34"/>
      <c r="M190" s="34"/>
      <c r="N190" s="34"/>
      <c r="O190" s="34"/>
      <c r="P190" s="34"/>
      <c r="Q190" s="34"/>
      <c r="R190" s="34"/>
      <c r="S190" s="34"/>
      <c r="T190" s="34"/>
      <c r="U190" s="34"/>
      <c r="V190" s="34"/>
    </row>
    <row r="191" spans="10:22" x14ac:dyDescent="0.2">
      <c r="K191" s="34"/>
      <c r="L191" s="34"/>
      <c r="M191" s="34"/>
      <c r="N191" s="34"/>
      <c r="O191" s="34"/>
      <c r="P191" s="34"/>
      <c r="Q191" s="34"/>
      <c r="R191" s="34"/>
      <c r="S191" s="34"/>
      <c r="T191" s="34"/>
      <c r="U191" s="34"/>
      <c r="V191" s="34"/>
    </row>
    <row r="206" spans="10:26" x14ac:dyDescent="0.2">
      <c r="J206" s="155" t="s">
        <v>117</v>
      </c>
    </row>
    <row r="207" spans="10:26" x14ac:dyDescent="0.2">
      <c r="J207" s="34"/>
      <c r="K207" s="36">
        <v>2007</v>
      </c>
      <c r="L207" s="36">
        <v>2008</v>
      </c>
      <c r="M207" s="36">
        <v>2009</v>
      </c>
      <c r="N207" s="36">
        <v>2010</v>
      </c>
      <c r="O207" s="36">
        <v>2011</v>
      </c>
      <c r="P207" s="36">
        <v>2012</v>
      </c>
      <c r="Q207" s="36">
        <v>2013</v>
      </c>
      <c r="R207" s="36">
        <v>2014</v>
      </c>
      <c r="S207" s="36">
        <v>2015</v>
      </c>
      <c r="T207" s="36">
        <v>2016</v>
      </c>
      <c r="U207" s="36">
        <v>2017</v>
      </c>
      <c r="V207" s="36">
        <v>2018</v>
      </c>
      <c r="W207" s="36">
        <v>2019</v>
      </c>
      <c r="X207" s="36">
        <v>2020</v>
      </c>
      <c r="Y207" s="36">
        <v>2021</v>
      </c>
      <c r="Z207" s="36">
        <v>2022</v>
      </c>
    </row>
    <row r="208" spans="10:26" ht="22.5" x14ac:dyDescent="0.2">
      <c r="J208" s="37" t="s">
        <v>477</v>
      </c>
      <c r="K208" s="240">
        <f>SUM(B20:B22)</f>
        <v>4.2257360959651038</v>
      </c>
      <c r="L208" s="240">
        <f t="shared" ref="L208:Z208" si="11">SUM(C20:C22)</f>
        <v>5.4003224073078995</v>
      </c>
      <c r="M208" s="240">
        <f t="shared" si="11"/>
        <v>7.4724395448079663</v>
      </c>
      <c r="N208" s="240">
        <f t="shared" si="11"/>
        <v>10.450210689731648</v>
      </c>
      <c r="O208" s="240">
        <f t="shared" si="11"/>
        <v>13.88447270800212</v>
      </c>
      <c r="P208" s="240">
        <f t="shared" si="11"/>
        <v>18.266159030239375</v>
      </c>
      <c r="Q208" s="240">
        <f t="shared" si="11"/>
        <v>23.831493618489134</v>
      </c>
      <c r="R208" s="240">
        <f t="shared" si="11"/>
        <v>29.835816485881903</v>
      </c>
      <c r="S208" s="240">
        <f t="shared" si="11"/>
        <v>35.782307242502711</v>
      </c>
      <c r="T208" s="240">
        <f t="shared" si="11"/>
        <v>41.564259586535698</v>
      </c>
      <c r="U208" s="240">
        <f t="shared" si="11"/>
        <v>46.686159844054579</v>
      </c>
      <c r="V208" s="240">
        <f t="shared" si="11"/>
        <v>50.772325020112632</v>
      </c>
      <c r="W208" s="240">
        <f t="shared" si="11"/>
        <v>53.84036442859972</v>
      </c>
      <c r="X208" s="240">
        <f t="shared" si="11"/>
        <v>55.012302563695528</v>
      </c>
      <c r="Y208" s="240">
        <f t="shared" si="11"/>
        <v>55.996346596775474</v>
      </c>
      <c r="Z208" s="240">
        <f t="shared" si="11"/>
        <v>56.690057557360248</v>
      </c>
    </row>
    <row r="209" spans="10:26" ht="22.5" x14ac:dyDescent="0.2">
      <c r="J209" s="37" t="s">
        <v>478</v>
      </c>
      <c r="K209" s="240">
        <f>SUM(B23:B25)</f>
        <v>49.282079243911305</v>
      </c>
      <c r="L209" s="240">
        <f t="shared" ref="L209:Z209" si="12">SUM(C23:C25)</f>
        <v>54.025613469460865</v>
      </c>
      <c r="M209" s="240">
        <f t="shared" si="12"/>
        <v>57.650248933143665</v>
      </c>
      <c r="N209" s="240">
        <f t="shared" si="12"/>
        <v>59.507651363938784</v>
      </c>
      <c r="O209" s="240">
        <f t="shared" si="12"/>
        <v>60.355944179473596</v>
      </c>
      <c r="P209" s="240">
        <f t="shared" si="12"/>
        <v>59.75230843289134</v>
      </c>
      <c r="Q209" s="240">
        <f t="shared" si="12"/>
        <v>57.567264573991039</v>
      </c>
      <c r="R209" s="240">
        <f t="shared" si="12"/>
        <v>54.340944582788154</v>
      </c>
      <c r="S209" s="240">
        <f t="shared" si="12"/>
        <v>50.718402806783068</v>
      </c>
      <c r="T209" s="240">
        <f t="shared" si="12"/>
        <v>46.907237680325515</v>
      </c>
      <c r="U209" s="240">
        <f t="shared" si="12"/>
        <v>43.392625081221567</v>
      </c>
      <c r="V209" s="240">
        <f t="shared" si="12"/>
        <v>40.539018503620269</v>
      </c>
      <c r="W209" s="240">
        <f t="shared" si="12"/>
        <v>38.431372549019613</v>
      </c>
      <c r="X209" s="240">
        <f t="shared" si="12"/>
        <v>37.741090562743075</v>
      </c>
      <c r="Y209" s="240">
        <f t="shared" si="12"/>
        <v>37.05424509570328</v>
      </c>
      <c r="Z209" s="240">
        <f t="shared" si="12"/>
        <v>36.686903729401564</v>
      </c>
    </row>
    <row r="210" spans="10:26" ht="22.5" x14ac:dyDescent="0.2">
      <c r="J210" s="37" t="s">
        <v>479</v>
      </c>
      <c r="K210" s="240">
        <f>SUM(B26:B27)</f>
        <v>9.8964013086150473</v>
      </c>
      <c r="L210" s="240">
        <f t="shared" ref="L210:Z210" si="13">SUM(C26:C27)</f>
        <v>10.500626903098693</v>
      </c>
      <c r="M210" s="240">
        <f t="shared" si="13"/>
        <v>10.784139402560456</v>
      </c>
      <c r="N210" s="240">
        <f t="shared" si="13"/>
        <v>10.707473941006874</v>
      </c>
      <c r="O210" s="240">
        <f t="shared" si="13"/>
        <v>10.514926691397278</v>
      </c>
      <c r="P210" s="240">
        <f t="shared" si="13"/>
        <v>10.06520502385016</v>
      </c>
      <c r="Q210" s="240">
        <f t="shared" si="13"/>
        <v>9.3696102104173864</v>
      </c>
      <c r="R210" s="240">
        <f t="shared" si="13"/>
        <v>8.5890347359979735</v>
      </c>
      <c r="S210" s="240">
        <f t="shared" si="13"/>
        <v>7.7019463703951212</v>
      </c>
      <c r="T210" s="240">
        <f t="shared" si="13"/>
        <v>6.8431219432000328</v>
      </c>
      <c r="U210" s="240">
        <f t="shared" si="13"/>
        <v>6.0469460688758936</v>
      </c>
      <c r="V210" s="240">
        <f t="shared" si="13"/>
        <v>5.3539823008849563</v>
      </c>
      <c r="W210" s="240">
        <f t="shared" si="13"/>
        <v>4.7969895028718561</v>
      </c>
      <c r="X210" s="240">
        <f t="shared" si="13"/>
        <v>4.5400428605444878</v>
      </c>
      <c r="Y210" s="240">
        <f t="shared" si="13"/>
        <v>4.328488602970376</v>
      </c>
      <c r="Z210" s="240">
        <f t="shared" si="13"/>
        <v>4.1315146258771582</v>
      </c>
    </row>
    <row r="211" spans="10:26" ht="22.5" x14ac:dyDescent="0.2">
      <c r="J211" s="37" t="s">
        <v>76</v>
      </c>
      <c r="K211" s="240">
        <f>SUM(B28:B28)</f>
        <v>1.9720101781170483</v>
      </c>
      <c r="L211" s="240">
        <f t="shared" ref="L211:Z211" si="14">SUM(C28:C28)</f>
        <v>2.1583378112126099</v>
      </c>
      <c r="M211" s="240">
        <f t="shared" si="14"/>
        <v>2.2315078236130867</v>
      </c>
      <c r="N211" s="240">
        <f t="shared" si="14"/>
        <v>2.2089155023286762</v>
      </c>
      <c r="O211" s="240">
        <f t="shared" si="14"/>
        <v>2.1595124536301005</v>
      </c>
      <c r="P211" s="240">
        <f t="shared" si="14"/>
        <v>2.0436742374513153</v>
      </c>
      <c r="Q211" s="240">
        <f t="shared" si="14"/>
        <v>1.9058295964125562</v>
      </c>
      <c r="R211" s="240">
        <f t="shared" si="14"/>
        <v>1.751572194318997</v>
      </c>
      <c r="S211" s="240">
        <f t="shared" si="14"/>
        <v>1.5829922312254616</v>
      </c>
      <c r="T211" s="240">
        <f t="shared" si="14"/>
        <v>1.4302741358760427</v>
      </c>
      <c r="U211" s="240">
        <f t="shared" si="14"/>
        <v>1.2914230019493176</v>
      </c>
      <c r="V211" s="240">
        <f t="shared" si="14"/>
        <v>1.174577634754626</v>
      </c>
      <c r="W211" s="240">
        <f t="shared" si="14"/>
        <v>1.0615963557140027</v>
      </c>
      <c r="X211" s="240">
        <f t="shared" si="14"/>
        <v>0.99611080244463834</v>
      </c>
      <c r="Y211" s="240">
        <f t="shared" si="14"/>
        <v>0.94511952982288938</v>
      </c>
      <c r="Z211" s="240">
        <f t="shared" si="14"/>
        <v>0.879129543483403</v>
      </c>
    </row>
    <row r="212" spans="10:26" x14ac:dyDescent="0.2">
      <c r="J212" s="37" t="s">
        <v>77</v>
      </c>
      <c r="K212" s="240">
        <f>SUM(B29:B29)</f>
        <v>34.623773173391491</v>
      </c>
      <c r="L212" s="240">
        <f t="shared" ref="L212:Z212" si="15">SUM(C29:C29)</f>
        <v>27.915099408919939</v>
      </c>
      <c r="M212" s="240">
        <f t="shared" si="15"/>
        <v>21.866109530583216</v>
      </c>
      <c r="N212" s="240">
        <f t="shared" si="15"/>
        <v>17.125748502994011</v>
      </c>
      <c r="O212" s="240">
        <f t="shared" si="15"/>
        <v>13.085143967496908</v>
      </c>
      <c r="P212" s="240">
        <f t="shared" si="15"/>
        <v>9.8682770994704825</v>
      </c>
      <c r="Q212" s="240">
        <f t="shared" si="15"/>
        <v>7.3258020006898938</v>
      </c>
      <c r="R212" s="240">
        <f t="shared" si="15"/>
        <v>5.4910733127928077</v>
      </c>
      <c r="S212" s="240">
        <f t="shared" si="15"/>
        <v>4.2143513490936435</v>
      </c>
      <c r="T212" s="240">
        <f t="shared" si="15"/>
        <v>3.2551066540627183</v>
      </c>
      <c r="U212" s="240">
        <f t="shared" si="15"/>
        <v>2.5828460038986352</v>
      </c>
      <c r="V212" s="240">
        <f t="shared" si="15"/>
        <v>2.1560740144810939</v>
      </c>
      <c r="W212" s="240">
        <f t="shared" si="15"/>
        <v>1.8696771637948109</v>
      </c>
      <c r="X212" s="240">
        <f t="shared" si="15"/>
        <v>1.7144217795063099</v>
      </c>
      <c r="Y212" s="240">
        <f t="shared" si="15"/>
        <v>1.6718290842665398</v>
      </c>
      <c r="Z212" s="240">
        <f t="shared" si="15"/>
        <v>1.6163368288259876</v>
      </c>
    </row>
  </sheetData>
  <hyperlinks>
    <hyperlink ref="A154" r:id="rId1" xr:uid="{00000000-0004-0000-0900-000000000000}"/>
    <hyperlink ref="A156" r:id="rId2" xr:uid="{00000000-0004-0000-0900-000001000000}"/>
  </hyperlinks>
  <pageMargins left="0.70866141732283472" right="0.70866141732283472" top="0.74803149606299213" bottom="0.74803149606299213" header="0.31496062992125984" footer="0.31496062992125984"/>
  <pageSetup paperSize="9" scale="53" orientation="portrait" r:id="rId3"/>
  <headerFooter>
    <oddHeader>&amp;R&amp;"Arial,Bold"&amp;14ENVIRONMENT AND EMISSIONS</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148"/>
  <sheetViews>
    <sheetView zoomScale="70" zoomScaleNormal="70" workbookViewId="0">
      <selection activeCell="G21" sqref="G21"/>
    </sheetView>
  </sheetViews>
  <sheetFormatPr defaultRowHeight="12.75" x14ac:dyDescent="0.2"/>
  <cols>
    <col min="1" max="1" width="12.28515625" style="155" customWidth="1"/>
    <col min="2" max="2" width="16.5703125" style="155" customWidth="1"/>
    <col min="3" max="3" width="15" style="155" customWidth="1"/>
    <col min="4" max="4" width="14.7109375" style="155" customWidth="1"/>
    <col min="5" max="5" width="16.28515625" style="155" customWidth="1"/>
    <col min="6" max="6" width="11.28515625" style="155" customWidth="1"/>
    <col min="7" max="8" width="12.42578125" style="155" customWidth="1"/>
    <col min="9" max="9" width="13.42578125" style="155" customWidth="1"/>
    <col min="10" max="10" width="15.5703125" style="155" customWidth="1"/>
    <col min="11" max="11" width="12.5703125" style="155" customWidth="1"/>
    <col min="12" max="12" width="13.85546875" style="155" customWidth="1"/>
    <col min="13" max="13" width="15.28515625" style="155" customWidth="1"/>
    <col min="14" max="14" width="11.42578125" style="155" customWidth="1"/>
    <col min="15" max="15" width="12" style="155" customWidth="1"/>
    <col min="16" max="16" width="11.140625" style="155" customWidth="1"/>
    <col min="17" max="17" width="11" style="155" customWidth="1"/>
    <col min="18" max="18" width="12" style="155" customWidth="1"/>
    <col min="19" max="19" width="11.28515625" style="155" customWidth="1"/>
    <col min="20" max="20" width="9.140625" style="155"/>
    <col min="21" max="21" width="11.5703125" style="155" bestFit="1" customWidth="1"/>
    <col min="22" max="22" width="12.140625" style="155" customWidth="1"/>
    <col min="23" max="16384" width="9.140625" style="155"/>
  </cols>
  <sheetData>
    <row r="1" spans="1:19" ht="26.25" x14ac:dyDescent="0.2">
      <c r="A1" s="111" t="s">
        <v>443</v>
      </c>
      <c r="B1" s="165"/>
      <c r="C1" s="165"/>
      <c r="D1" s="165"/>
      <c r="E1" s="165"/>
      <c r="F1" s="21"/>
      <c r="G1" s="21"/>
      <c r="H1" s="21"/>
      <c r="I1" s="21"/>
      <c r="J1" s="21"/>
      <c r="K1" s="21"/>
      <c r="L1" s="21"/>
    </row>
    <row r="2" spans="1:19" ht="24" thickBot="1" x14ac:dyDescent="0.4">
      <c r="A2" s="166" t="s">
        <v>437</v>
      </c>
      <c r="B2" s="22"/>
      <c r="C2" s="22"/>
      <c r="D2" s="22"/>
      <c r="E2" s="22"/>
      <c r="F2" s="22"/>
      <c r="G2" s="22"/>
      <c r="H2" s="22"/>
      <c r="I2" s="22"/>
      <c r="J2" s="22"/>
      <c r="K2" s="22"/>
      <c r="L2" s="23"/>
      <c r="M2" s="22"/>
      <c r="N2" s="22"/>
      <c r="O2" s="22"/>
      <c r="S2" s="112" t="s">
        <v>35</v>
      </c>
    </row>
    <row r="3" spans="1:19" ht="15.75" x14ac:dyDescent="0.25">
      <c r="A3" s="63"/>
      <c r="B3" s="63"/>
      <c r="C3" s="167" t="s">
        <v>503</v>
      </c>
      <c r="D3" s="167"/>
      <c r="E3" s="168" t="s">
        <v>504</v>
      </c>
      <c r="F3" s="168" t="s">
        <v>274</v>
      </c>
      <c r="G3" s="168" t="s">
        <v>38</v>
      </c>
      <c r="H3" s="168" t="s">
        <v>275</v>
      </c>
      <c r="I3" s="168" t="s">
        <v>505</v>
      </c>
      <c r="J3" s="168" t="s">
        <v>506</v>
      </c>
      <c r="K3" s="168" t="s">
        <v>507</v>
      </c>
      <c r="L3" s="168" t="s">
        <v>508</v>
      </c>
      <c r="M3" s="168" t="s">
        <v>509</v>
      </c>
      <c r="N3" s="168" t="s">
        <v>276</v>
      </c>
      <c r="O3" s="168" t="s">
        <v>277</v>
      </c>
      <c r="P3" s="168" t="s">
        <v>131</v>
      </c>
      <c r="Q3" s="168" t="s">
        <v>139</v>
      </c>
      <c r="R3" s="168" t="s">
        <v>510</v>
      </c>
      <c r="S3" s="168" t="s">
        <v>34</v>
      </c>
    </row>
    <row r="4" spans="1:19" ht="99" customHeight="1" thickBot="1" x14ac:dyDescent="0.3">
      <c r="A4" s="64" t="s">
        <v>36</v>
      </c>
      <c r="B4" s="64" t="s">
        <v>37</v>
      </c>
      <c r="C4" s="169" t="s">
        <v>278</v>
      </c>
      <c r="D4" s="169" t="s">
        <v>279</v>
      </c>
      <c r="E4" s="170"/>
      <c r="F4" s="170"/>
      <c r="G4" s="170"/>
      <c r="H4" s="170"/>
      <c r="I4" s="170"/>
      <c r="J4" s="170"/>
      <c r="K4" s="170"/>
      <c r="L4" s="170"/>
      <c r="M4" s="170"/>
      <c r="N4" s="170"/>
      <c r="O4" s="170"/>
      <c r="P4" s="170"/>
      <c r="Q4" s="170"/>
      <c r="R4" s="170"/>
      <c r="S4" s="170"/>
    </row>
    <row r="5" spans="1:19" ht="18" hidden="1" x14ac:dyDescent="0.25">
      <c r="A5" s="103">
        <v>2011</v>
      </c>
      <c r="B5" s="103" t="s">
        <v>39</v>
      </c>
      <c r="C5" s="104">
        <v>14</v>
      </c>
      <c r="D5" s="104">
        <v>0</v>
      </c>
      <c r="E5" s="103">
        <v>28</v>
      </c>
      <c r="F5" s="103">
        <v>0</v>
      </c>
      <c r="G5" s="103">
        <v>0</v>
      </c>
      <c r="H5" s="104">
        <v>42</v>
      </c>
      <c r="I5" s="103">
        <v>0</v>
      </c>
      <c r="J5" s="103">
        <v>4</v>
      </c>
      <c r="K5" s="103">
        <v>4</v>
      </c>
      <c r="L5" s="103">
        <v>0</v>
      </c>
      <c r="M5" s="103">
        <v>14</v>
      </c>
      <c r="N5" s="103">
        <v>0</v>
      </c>
      <c r="O5" s="103">
        <v>14</v>
      </c>
      <c r="P5" s="103">
        <v>0</v>
      </c>
      <c r="Q5" s="103">
        <v>0</v>
      </c>
      <c r="R5" s="103">
        <v>4</v>
      </c>
      <c r="S5" s="104">
        <v>64</v>
      </c>
    </row>
    <row r="6" spans="1:19" ht="15.75" hidden="1" customHeight="1" x14ac:dyDescent="0.25">
      <c r="A6" s="103">
        <v>2011</v>
      </c>
      <c r="B6" s="103" t="s">
        <v>40</v>
      </c>
      <c r="C6" s="104">
        <v>37</v>
      </c>
      <c r="D6" s="104">
        <v>0</v>
      </c>
      <c r="E6" s="103">
        <v>0</v>
      </c>
      <c r="F6" s="103">
        <v>0</v>
      </c>
      <c r="G6" s="103">
        <v>0</v>
      </c>
      <c r="H6" s="104">
        <v>37</v>
      </c>
      <c r="I6" s="103">
        <v>0</v>
      </c>
      <c r="J6" s="103">
        <v>1</v>
      </c>
      <c r="K6" s="103">
        <v>1</v>
      </c>
      <c r="L6" s="103">
        <v>0</v>
      </c>
      <c r="M6" s="103">
        <v>4</v>
      </c>
      <c r="N6" s="103">
        <v>0</v>
      </c>
      <c r="O6" s="103">
        <v>4</v>
      </c>
      <c r="P6" s="103">
        <v>0</v>
      </c>
      <c r="Q6" s="103">
        <v>0</v>
      </c>
      <c r="R6" s="103">
        <v>3</v>
      </c>
      <c r="S6" s="104">
        <v>45</v>
      </c>
    </row>
    <row r="7" spans="1:19" ht="18" hidden="1" x14ac:dyDescent="0.25">
      <c r="A7" s="103">
        <v>2011</v>
      </c>
      <c r="B7" s="103" t="s">
        <v>41</v>
      </c>
      <c r="C7" s="104">
        <v>14</v>
      </c>
      <c r="D7" s="104">
        <v>0</v>
      </c>
      <c r="E7" s="103">
        <v>2</v>
      </c>
      <c r="F7" s="103">
        <v>0</v>
      </c>
      <c r="G7" s="103">
        <v>0</v>
      </c>
      <c r="H7" s="104">
        <v>16</v>
      </c>
      <c r="I7" s="103">
        <v>0</v>
      </c>
      <c r="J7" s="103">
        <v>3</v>
      </c>
      <c r="K7" s="103">
        <v>3</v>
      </c>
      <c r="L7" s="103">
        <v>0</v>
      </c>
      <c r="M7" s="103">
        <v>1</v>
      </c>
      <c r="N7" s="103">
        <v>0</v>
      </c>
      <c r="O7" s="103">
        <v>1</v>
      </c>
      <c r="P7" s="103">
        <v>0</v>
      </c>
      <c r="Q7" s="103">
        <v>0</v>
      </c>
      <c r="R7" s="103">
        <v>0</v>
      </c>
      <c r="S7" s="104">
        <v>20</v>
      </c>
    </row>
    <row r="8" spans="1:19" ht="18" hidden="1" x14ac:dyDescent="0.25">
      <c r="A8" s="103">
        <v>2011</v>
      </c>
      <c r="B8" s="103" t="s">
        <v>42</v>
      </c>
      <c r="C8" s="104">
        <v>5</v>
      </c>
      <c r="D8" s="104">
        <v>0</v>
      </c>
      <c r="E8" s="103">
        <v>0</v>
      </c>
      <c r="F8" s="103">
        <v>0</v>
      </c>
      <c r="G8" s="103">
        <v>0</v>
      </c>
      <c r="H8" s="104">
        <v>5</v>
      </c>
      <c r="I8" s="103">
        <v>0</v>
      </c>
      <c r="J8" s="103">
        <v>3</v>
      </c>
      <c r="K8" s="103">
        <v>3</v>
      </c>
      <c r="L8" s="103">
        <v>1</v>
      </c>
      <c r="M8" s="103">
        <v>10</v>
      </c>
      <c r="N8" s="103">
        <v>0</v>
      </c>
      <c r="O8" s="103">
        <v>11</v>
      </c>
      <c r="P8" s="103">
        <v>0</v>
      </c>
      <c r="Q8" s="103">
        <v>0</v>
      </c>
      <c r="R8" s="103">
        <v>1</v>
      </c>
      <c r="S8" s="104">
        <v>20</v>
      </c>
    </row>
    <row r="9" spans="1:19" ht="9.75" hidden="1" customHeight="1" x14ac:dyDescent="0.25">
      <c r="A9" s="103"/>
      <c r="B9" s="103"/>
      <c r="C9" s="104"/>
      <c r="D9" s="104"/>
      <c r="E9" s="103"/>
      <c r="F9" s="103"/>
      <c r="G9" s="103"/>
      <c r="H9" s="104"/>
      <c r="I9" s="103"/>
      <c r="J9" s="103"/>
      <c r="K9" s="103"/>
      <c r="L9" s="103"/>
      <c r="M9" s="103"/>
      <c r="N9" s="103"/>
      <c r="O9" s="103"/>
      <c r="P9" s="103"/>
      <c r="Q9" s="103"/>
      <c r="R9" s="103"/>
      <c r="S9" s="104"/>
    </row>
    <row r="10" spans="1:19" ht="18" hidden="1" x14ac:dyDescent="0.25">
      <c r="A10" s="103">
        <v>2012</v>
      </c>
      <c r="B10" s="103" t="s">
        <v>39</v>
      </c>
      <c r="C10" s="104">
        <v>25</v>
      </c>
      <c r="D10" s="104">
        <v>0</v>
      </c>
      <c r="E10" s="103">
        <v>1</v>
      </c>
      <c r="F10" s="103">
        <v>0</v>
      </c>
      <c r="G10" s="103">
        <v>0</v>
      </c>
      <c r="H10" s="104">
        <v>26</v>
      </c>
      <c r="I10" s="103">
        <v>0</v>
      </c>
      <c r="J10" s="103">
        <v>1</v>
      </c>
      <c r="K10" s="103">
        <v>1</v>
      </c>
      <c r="L10" s="103">
        <v>0</v>
      </c>
      <c r="M10" s="103">
        <v>9</v>
      </c>
      <c r="N10" s="103">
        <v>0</v>
      </c>
      <c r="O10" s="103">
        <v>9</v>
      </c>
      <c r="P10" s="103">
        <v>0</v>
      </c>
      <c r="Q10" s="103">
        <v>0</v>
      </c>
      <c r="R10" s="103">
        <v>2</v>
      </c>
      <c r="S10" s="104">
        <v>38</v>
      </c>
    </row>
    <row r="11" spans="1:19" ht="18" hidden="1" x14ac:dyDescent="0.25">
      <c r="A11" s="103">
        <v>2012</v>
      </c>
      <c r="B11" s="103" t="s">
        <v>40</v>
      </c>
      <c r="C11" s="104">
        <v>23</v>
      </c>
      <c r="D11" s="104">
        <v>12</v>
      </c>
      <c r="E11" s="103">
        <v>0</v>
      </c>
      <c r="F11" s="103">
        <v>0</v>
      </c>
      <c r="G11" s="103">
        <v>13</v>
      </c>
      <c r="H11" s="104">
        <v>48</v>
      </c>
      <c r="I11" s="103">
        <v>0</v>
      </c>
      <c r="J11" s="103">
        <v>3</v>
      </c>
      <c r="K11" s="103">
        <v>3</v>
      </c>
      <c r="L11" s="103">
        <v>5</v>
      </c>
      <c r="M11" s="103">
        <v>0</v>
      </c>
      <c r="N11" s="103">
        <v>0</v>
      </c>
      <c r="O11" s="103">
        <v>5</v>
      </c>
      <c r="P11" s="103">
        <v>0</v>
      </c>
      <c r="Q11" s="103">
        <v>0</v>
      </c>
      <c r="R11" s="103">
        <v>8</v>
      </c>
      <c r="S11" s="104">
        <v>64</v>
      </c>
    </row>
    <row r="12" spans="1:19" ht="18" hidden="1" x14ac:dyDescent="0.25">
      <c r="A12" s="103">
        <v>2012</v>
      </c>
      <c r="B12" s="103" t="s">
        <v>41</v>
      </c>
      <c r="C12" s="104">
        <v>16</v>
      </c>
      <c r="D12" s="104">
        <v>18</v>
      </c>
      <c r="E12" s="103">
        <v>0</v>
      </c>
      <c r="F12" s="103">
        <v>0</v>
      </c>
      <c r="G12" s="103">
        <v>1</v>
      </c>
      <c r="H12" s="104">
        <v>35</v>
      </c>
      <c r="I12" s="103">
        <v>0</v>
      </c>
      <c r="J12" s="103">
        <v>0</v>
      </c>
      <c r="K12" s="103">
        <v>0</v>
      </c>
      <c r="L12" s="103">
        <v>25</v>
      </c>
      <c r="M12" s="103">
        <v>5</v>
      </c>
      <c r="N12" s="103">
        <v>0</v>
      </c>
      <c r="O12" s="103">
        <v>30</v>
      </c>
      <c r="P12" s="103">
        <v>0</v>
      </c>
      <c r="Q12" s="103">
        <v>0</v>
      </c>
      <c r="R12" s="103">
        <v>1</v>
      </c>
      <c r="S12" s="104">
        <v>66</v>
      </c>
    </row>
    <row r="13" spans="1:19" ht="15" hidden="1" customHeight="1" x14ac:dyDescent="0.25">
      <c r="A13" s="103">
        <v>2012</v>
      </c>
      <c r="B13" s="103" t="s">
        <v>42</v>
      </c>
      <c r="C13" s="104">
        <v>33</v>
      </c>
      <c r="D13" s="104">
        <v>7</v>
      </c>
      <c r="E13" s="103">
        <v>3</v>
      </c>
      <c r="F13" s="103">
        <v>0</v>
      </c>
      <c r="G13" s="103">
        <v>1</v>
      </c>
      <c r="H13" s="104">
        <v>44</v>
      </c>
      <c r="I13" s="103">
        <v>0</v>
      </c>
      <c r="J13" s="103">
        <v>0</v>
      </c>
      <c r="K13" s="103">
        <v>0</v>
      </c>
      <c r="L13" s="103">
        <v>11</v>
      </c>
      <c r="M13" s="103">
        <v>0</v>
      </c>
      <c r="N13" s="103">
        <v>0</v>
      </c>
      <c r="O13" s="103">
        <v>11</v>
      </c>
      <c r="P13" s="103">
        <v>0</v>
      </c>
      <c r="Q13" s="103">
        <v>0</v>
      </c>
      <c r="R13" s="103">
        <v>1</v>
      </c>
      <c r="S13" s="104">
        <v>56</v>
      </c>
    </row>
    <row r="14" spans="1:19" ht="10.5" hidden="1" customHeight="1" x14ac:dyDescent="0.25">
      <c r="A14" s="103"/>
      <c r="B14" s="103"/>
      <c r="C14" s="104"/>
      <c r="D14" s="104"/>
      <c r="E14" s="103"/>
      <c r="F14" s="103"/>
      <c r="G14" s="103"/>
      <c r="H14" s="104"/>
      <c r="I14" s="103"/>
      <c r="J14" s="103"/>
      <c r="K14" s="103"/>
      <c r="L14" s="103"/>
      <c r="M14" s="103"/>
      <c r="N14" s="103"/>
      <c r="O14" s="103"/>
      <c r="P14" s="103"/>
      <c r="Q14" s="103"/>
      <c r="R14" s="103"/>
      <c r="S14" s="104"/>
    </row>
    <row r="15" spans="1:19" ht="18" hidden="1" x14ac:dyDescent="0.25">
      <c r="A15" s="103">
        <v>2013</v>
      </c>
      <c r="B15" s="103" t="s">
        <v>39</v>
      </c>
      <c r="C15" s="115">
        <v>12</v>
      </c>
      <c r="D15" s="115">
        <v>14</v>
      </c>
      <c r="E15" s="116">
        <v>0</v>
      </c>
      <c r="F15" s="116">
        <v>0</v>
      </c>
      <c r="G15" s="116">
        <v>0</v>
      </c>
      <c r="H15" s="115">
        <v>26</v>
      </c>
      <c r="I15" s="116">
        <v>0</v>
      </c>
      <c r="J15" s="116">
        <v>0</v>
      </c>
      <c r="K15" s="116">
        <v>0</v>
      </c>
      <c r="L15" s="116">
        <v>4</v>
      </c>
      <c r="M15" s="116">
        <v>0</v>
      </c>
      <c r="N15" s="116">
        <v>0</v>
      </c>
      <c r="O15" s="116">
        <v>4</v>
      </c>
      <c r="P15" s="116">
        <v>0</v>
      </c>
      <c r="Q15" s="116">
        <v>0</v>
      </c>
      <c r="R15" s="116">
        <v>0</v>
      </c>
      <c r="S15" s="115">
        <v>30</v>
      </c>
    </row>
    <row r="16" spans="1:19" ht="18" hidden="1" x14ac:dyDescent="0.25">
      <c r="A16" s="103">
        <v>2013</v>
      </c>
      <c r="B16" s="103" t="s">
        <v>40</v>
      </c>
      <c r="C16" s="115">
        <v>50</v>
      </c>
      <c r="D16" s="115">
        <v>16</v>
      </c>
      <c r="E16" s="116">
        <v>1</v>
      </c>
      <c r="F16" s="116">
        <v>0</v>
      </c>
      <c r="G16" s="116">
        <v>0</v>
      </c>
      <c r="H16" s="115">
        <v>67</v>
      </c>
      <c r="I16" s="116">
        <v>0</v>
      </c>
      <c r="J16" s="116">
        <v>0</v>
      </c>
      <c r="K16" s="116">
        <v>0</v>
      </c>
      <c r="L16" s="116">
        <v>1</v>
      </c>
      <c r="M16" s="116">
        <v>1</v>
      </c>
      <c r="N16" s="116">
        <v>0</v>
      </c>
      <c r="O16" s="116">
        <v>2</v>
      </c>
      <c r="P16" s="116">
        <v>0</v>
      </c>
      <c r="Q16" s="116">
        <v>0</v>
      </c>
      <c r="R16" s="116">
        <v>3</v>
      </c>
      <c r="S16" s="115">
        <v>72</v>
      </c>
    </row>
    <row r="17" spans="1:23" ht="18" hidden="1" x14ac:dyDescent="0.25">
      <c r="A17" s="103">
        <v>2013</v>
      </c>
      <c r="B17" s="103" t="s">
        <v>41</v>
      </c>
      <c r="C17" s="115">
        <v>44</v>
      </c>
      <c r="D17" s="115">
        <v>9</v>
      </c>
      <c r="E17" s="116">
        <v>3</v>
      </c>
      <c r="F17" s="116">
        <v>0</v>
      </c>
      <c r="G17" s="116">
        <v>1</v>
      </c>
      <c r="H17" s="115">
        <v>57</v>
      </c>
      <c r="I17" s="116">
        <v>0</v>
      </c>
      <c r="J17" s="116">
        <v>0</v>
      </c>
      <c r="K17" s="116">
        <v>0</v>
      </c>
      <c r="L17" s="116">
        <v>3</v>
      </c>
      <c r="M17" s="116">
        <v>0</v>
      </c>
      <c r="N17" s="116">
        <v>0</v>
      </c>
      <c r="O17" s="116">
        <v>3</v>
      </c>
      <c r="P17" s="116">
        <v>0</v>
      </c>
      <c r="Q17" s="116">
        <v>1</v>
      </c>
      <c r="R17" s="116">
        <v>1</v>
      </c>
      <c r="S17" s="115">
        <v>62</v>
      </c>
    </row>
    <row r="18" spans="1:23" ht="18" hidden="1" x14ac:dyDescent="0.25">
      <c r="A18" s="103">
        <v>2013</v>
      </c>
      <c r="B18" s="103" t="s">
        <v>42</v>
      </c>
      <c r="C18" s="115">
        <v>38</v>
      </c>
      <c r="D18" s="115">
        <v>8</v>
      </c>
      <c r="E18" s="116">
        <v>0</v>
      </c>
      <c r="F18" s="116">
        <v>0</v>
      </c>
      <c r="G18" s="116">
        <v>0</v>
      </c>
      <c r="H18" s="115">
        <v>46</v>
      </c>
      <c r="I18" s="116">
        <v>0</v>
      </c>
      <c r="J18" s="116">
        <v>0</v>
      </c>
      <c r="K18" s="116">
        <v>0</v>
      </c>
      <c r="L18" s="116">
        <v>1</v>
      </c>
      <c r="M18" s="116">
        <v>2</v>
      </c>
      <c r="N18" s="116">
        <v>0</v>
      </c>
      <c r="O18" s="116">
        <v>3</v>
      </c>
      <c r="P18" s="116">
        <v>0</v>
      </c>
      <c r="Q18" s="116">
        <v>0</v>
      </c>
      <c r="R18" s="116">
        <v>1</v>
      </c>
      <c r="S18" s="115">
        <v>50</v>
      </c>
    </row>
    <row r="19" spans="1:23" ht="9" hidden="1" customHeight="1" x14ac:dyDescent="0.25">
      <c r="A19" s="103"/>
      <c r="B19" s="103"/>
      <c r="C19" s="115"/>
      <c r="D19" s="115"/>
      <c r="E19" s="116"/>
      <c r="F19" s="116"/>
      <c r="G19" s="116"/>
      <c r="H19" s="115"/>
      <c r="I19" s="116"/>
      <c r="J19" s="116"/>
      <c r="K19" s="116"/>
      <c r="L19" s="116"/>
      <c r="M19" s="116"/>
      <c r="N19" s="116"/>
      <c r="O19" s="116"/>
      <c r="P19" s="116"/>
      <c r="Q19" s="116"/>
      <c r="R19" s="116"/>
      <c r="S19" s="115"/>
    </row>
    <row r="20" spans="1:23" ht="15.75" hidden="1" customHeight="1" x14ac:dyDescent="0.25">
      <c r="A20" s="103">
        <v>2014</v>
      </c>
      <c r="B20" s="103" t="s">
        <v>39</v>
      </c>
      <c r="C20" s="115">
        <v>111</v>
      </c>
      <c r="D20" s="115">
        <v>19</v>
      </c>
      <c r="E20" s="116">
        <v>0</v>
      </c>
      <c r="F20" s="116">
        <v>0</v>
      </c>
      <c r="G20" s="116">
        <v>0</v>
      </c>
      <c r="H20" s="115">
        <v>130</v>
      </c>
      <c r="I20" s="116">
        <v>0</v>
      </c>
      <c r="J20" s="116">
        <v>0</v>
      </c>
      <c r="K20" s="116">
        <v>0</v>
      </c>
      <c r="L20" s="116">
        <v>9</v>
      </c>
      <c r="M20" s="116">
        <v>0</v>
      </c>
      <c r="N20" s="116">
        <v>0</v>
      </c>
      <c r="O20" s="116">
        <v>9</v>
      </c>
      <c r="P20" s="116">
        <v>0</v>
      </c>
      <c r="Q20" s="116">
        <v>0</v>
      </c>
      <c r="R20" s="116">
        <v>1</v>
      </c>
      <c r="S20" s="115">
        <v>140</v>
      </c>
      <c r="U20" s="121"/>
      <c r="W20" s="171"/>
    </row>
    <row r="21" spans="1:23" ht="18" hidden="1" x14ac:dyDescent="0.25">
      <c r="A21" s="103">
        <v>2014</v>
      </c>
      <c r="B21" s="103" t="s">
        <v>40</v>
      </c>
      <c r="C21" s="115">
        <v>114</v>
      </c>
      <c r="D21" s="115">
        <v>48</v>
      </c>
      <c r="E21" s="116">
        <v>4</v>
      </c>
      <c r="F21" s="116">
        <v>0</v>
      </c>
      <c r="G21" s="116">
        <v>1</v>
      </c>
      <c r="H21" s="115">
        <v>167</v>
      </c>
      <c r="I21" s="116">
        <v>3</v>
      </c>
      <c r="J21" s="116">
        <v>0</v>
      </c>
      <c r="K21" s="116">
        <v>3</v>
      </c>
      <c r="L21" s="116">
        <v>11</v>
      </c>
      <c r="M21" s="116">
        <v>1</v>
      </c>
      <c r="N21" s="116">
        <v>0</v>
      </c>
      <c r="O21" s="116">
        <v>12</v>
      </c>
      <c r="P21" s="116">
        <v>0</v>
      </c>
      <c r="Q21" s="116">
        <v>2</v>
      </c>
      <c r="R21" s="116">
        <v>1</v>
      </c>
      <c r="S21" s="115">
        <v>185</v>
      </c>
      <c r="U21" s="121"/>
      <c r="W21" s="171"/>
    </row>
    <row r="22" spans="1:23" ht="18" hidden="1" x14ac:dyDescent="0.25">
      <c r="A22" s="103">
        <v>2014</v>
      </c>
      <c r="B22" s="103" t="s">
        <v>41</v>
      </c>
      <c r="C22" s="115">
        <v>140</v>
      </c>
      <c r="D22" s="115">
        <v>122</v>
      </c>
      <c r="E22" s="116">
        <v>5</v>
      </c>
      <c r="F22" s="116">
        <v>0</v>
      </c>
      <c r="G22" s="116">
        <v>2</v>
      </c>
      <c r="H22" s="115">
        <v>269</v>
      </c>
      <c r="I22" s="116">
        <v>0</v>
      </c>
      <c r="J22" s="116">
        <v>0</v>
      </c>
      <c r="K22" s="116">
        <v>0</v>
      </c>
      <c r="L22" s="116">
        <v>10</v>
      </c>
      <c r="M22" s="116">
        <v>2</v>
      </c>
      <c r="N22" s="116">
        <v>0</v>
      </c>
      <c r="O22" s="116">
        <v>12</v>
      </c>
      <c r="P22" s="116">
        <v>0</v>
      </c>
      <c r="Q22" s="116">
        <v>1</v>
      </c>
      <c r="R22" s="116">
        <v>2</v>
      </c>
      <c r="S22" s="115">
        <v>284</v>
      </c>
      <c r="U22" s="121"/>
      <c r="W22" s="171"/>
    </row>
    <row r="23" spans="1:23" ht="18" hidden="1" x14ac:dyDescent="0.25">
      <c r="A23" s="103">
        <v>2014</v>
      </c>
      <c r="B23" s="103" t="s">
        <v>42</v>
      </c>
      <c r="C23" s="115">
        <v>168</v>
      </c>
      <c r="D23" s="115">
        <v>90</v>
      </c>
      <c r="E23" s="116">
        <v>14</v>
      </c>
      <c r="F23" s="116">
        <v>0</v>
      </c>
      <c r="G23" s="116">
        <v>0</v>
      </c>
      <c r="H23" s="115">
        <v>272</v>
      </c>
      <c r="I23" s="116">
        <v>0</v>
      </c>
      <c r="J23" s="116">
        <v>1</v>
      </c>
      <c r="K23" s="116">
        <v>1</v>
      </c>
      <c r="L23" s="116">
        <v>12</v>
      </c>
      <c r="M23" s="116">
        <v>2</v>
      </c>
      <c r="N23" s="116">
        <v>0</v>
      </c>
      <c r="O23" s="116">
        <v>14</v>
      </c>
      <c r="P23" s="116">
        <v>0</v>
      </c>
      <c r="Q23" s="116">
        <v>4</v>
      </c>
      <c r="R23" s="116">
        <v>0</v>
      </c>
      <c r="S23" s="115">
        <v>291</v>
      </c>
      <c r="U23" s="121"/>
      <c r="W23" s="171"/>
    </row>
    <row r="24" spans="1:23" ht="9.75" hidden="1" customHeight="1" x14ac:dyDescent="0.25">
      <c r="A24" s="103"/>
      <c r="B24" s="103"/>
      <c r="C24" s="115"/>
      <c r="D24" s="115"/>
      <c r="E24" s="116"/>
      <c r="F24" s="116"/>
      <c r="G24" s="116"/>
      <c r="H24" s="115"/>
      <c r="I24" s="116"/>
      <c r="J24" s="116"/>
      <c r="K24" s="116"/>
      <c r="L24" s="116"/>
      <c r="M24" s="116"/>
      <c r="N24" s="116"/>
      <c r="O24" s="116"/>
      <c r="P24" s="116"/>
      <c r="Q24" s="116"/>
      <c r="R24" s="116"/>
      <c r="S24" s="115"/>
      <c r="U24" s="121"/>
      <c r="W24" s="171"/>
    </row>
    <row r="25" spans="1:23" ht="18" x14ac:dyDescent="0.25">
      <c r="A25" s="103">
        <v>2015</v>
      </c>
      <c r="B25" s="103" t="s">
        <v>39</v>
      </c>
      <c r="C25" s="115">
        <v>172</v>
      </c>
      <c r="D25" s="115">
        <v>173</v>
      </c>
      <c r="E25" s="116">
        <v>20</v>
      </c>
      <c r="F25" s="116">
        <v>0</v>
      </c>
      <c r="G25" s="116">
        <v>8</v>
      </c>
      <c r="H25" s="115">
        <v>373</v>
      </c>
      <c r="I25" s="116">
        <v>0</v>
      </c>
      <c r="J25" s="116">
        <v>2</v>
      </c>
      <c r="K25" s="116">
        <v>2</v>
      </c>
      <c r="L25" s="116">
        <v>28</v>
      </c>
      <c r="M25" s="116">
        <v>1</v>
      </c>
      <c r="N25" s="116">
        <v>0</v>
      </c>
      <c r="O25" s="116">
        <v>29</v>
      </c>
      <c r="P25" s="116">
        <v>0</v>
      </c>
      <c r="Q25" s="116">
        <v>5</v>
      </c>
      <c r="R25" s="116">
        <v>0</v>
      </c>
      <c r="S25" s="115">
        <v>409</v>
      </c>
      <c r="U25" s="121"/>
      <c r="W25" s="171"/>
    </row>
    <row r="26" spans="1:23" ht="15" customHeight="1" x14ac:dyDescent="0.25">
      <c r="A26" s="103">
        <v>2015</v>
      </c>
      <c r="B26" s="103" t="s">
        <v>40</v>
      </c>
      <c r="C26" s="115">
        <v>131</v>
      </c>
      <c r="D26" s="115">
        <v>168</v>
      </c>
      <c r="E26" s="116">
        <v>18</v>
      </c>
      <c r="F26" s="116">
        <v>0</v>
      </c>
      <c r="G26" s="116">
        <v>2</v>
      </c>
      <c r="H26" s="115">
        <v>319</v>
      </c>
      <c r="I26" s="116">
        <v>0</v>
      </c>
      <c r="J26" s="116">
        <v>1</v>
      </c>
      <c r="K26" s="116">
        <v>1</v>
      </c>
      <c r="L26" s="116">
        <v>15</v>
      </c>
      <c r="M26" s="116">
        <v>2</v>
      </c>
      <c r="N26" s="116">
        <v>0</v>
      </c>
      <c r="O26" s="116">
        <v>17</v>
      </c>
      <c r="P26" s="116">
        <v>0</v>
      </c>
      <c r="Q26" s="116">
        <v>1</v>
      </c>
      <c r="R26" s="116">
        <v>0</v>
      </c>
      <c r="S26" s="115">
        <v>338</v>
      </c>
      <c r="U26" s="121"/>
      <c r="W26" s="171"/>
    </row>
    <row r="27" spans="1:23" ht="18" x14ac:dyDescent="0.25">
      <c r="A27" s="103">
        <v>2015</v>
      </c>
      <c r="B27" s="103" t="s">
        <v>41</v>
      </c>
      <c r="C27" s="115">
        <v>123</v>
      </c>
      <c r="D27" s="115">
        <v>145</v>
      </c>
      <c r="E27" s="116">
        <v>11</v>
      </c>
      <c r="F27" s="116">
        <v>1</v>
      </c>
      <c r="G27" s="116">
        <v>1</v>
      </c>
      <c r="H27" s="115">
        <v>281</v>
      </c>
      <c r="I27" s="116">
        <v>0</v>
      </c>
      <c r="J27" s="116">
        <v>1</v>
      </c>
      <c r="K27" s="116">
        <v>1</v>
      </c>
      <c r="L27" s="116">
        <v>14</v>
      </c>
      <c r="M27" s="116">
        <v>2</v>
      </c>
      <c r="N27" s="116">
        <v>0</v>
      </c>
      <c r="O27" s="116">
        <v>16</v>
      </c>
      <c r="P27" s="116">
        <v>0</v>
      </c>
      <c r="Q27" s="116">
        <v>0</v>
      </c>
      <c r="R27" s="116">
        <v>1</v>
      </c>
      <c r="S27" s="115">
        <v>299</v>
      </c>
      <c r="U27" s="121"/>
      <c r="W27" s="171"/>
    </row>
    <row r="28" spans="1:23" ht="18" x14ac:dyDescent="0.25">
      <c r="A28" s="103">
        <v>2015</v>
      </c>
      <c r="B28" s="103" t="s">
        <v>42</v>
      </c>
      <c r="C28" s="115">
        <v>188</v>
      </c>
      <c r="D28" s="115">
        <v>151</v>
      </c>
      <c r="E28" s="116">
        <v>2</v>
      </c>
      <c r="F28" s="116">
        <v>0</v>
      </c>
      <c r="G28" s="116">
        <v>3</v>
      </c>
      <c r="H28" s="115">
        <v>344</v>
      </c>
      <c r="I28" s="116">
        <v>0</v>
      </c>
      <c r="J28" s="116">
        <v>1</v>
      </c>
      <c r="K28" s="116">
        <v>1</v>
      </c>
      <c r="L28" s="116">
        <v>6</v>
      </c>
      <c r="M28" s="116">
        <v>2</v>
      </c>
      <c r="N28" s="116">
        <v>0</v>
      </c>
      <c r="O28" s="116">
        <v>8</v>
      </c>
      <c r="P28" s="116">
        <v>0</v>
      </c>
      <c r="Q28" s="116">
        <v>0</v>
      </c>
      <c r="R28" s="116">
        <v>0</v>
      </c>
      <c r="S28" s="115">
        <v>353</v>
      </c>
      <c r="U28" s="121"/>
      <c r="W28" s="171"/>
    </row>
    <row r="29" spans="1:23" ht="9.75" customHeight="1" x14ac:dyDescent="0.25">
      <c r="A29" s="103"/>
      <c r="B29" s="103"/>
      <c r="C29" s="115"/>
      <c r="D29" s="115"/>
      <c r="E29" s="116"/>
      <c r="F29" s="116"/>
      <c r="G29" s="116"/>
      <c r="H29" s="115"/>
      <c r="I29" s="116"/>
      <c r="J29" s="116"/>
      <c r="K29" s="116"/>
      <c r="L29" s="116"/>
      <c r="M29" s="116"/>
      <c r="N29" s="116"/>
      <c r="O29" s="116"/>
      <c r="P29" s="116"/>
      <c r="Q29" s="116"/>
      <c r="R29" s="116"/>
      <c r="S29" s="115"/>
      <c r="U29" s="121"/>
      <c r="W29" s="171"/>
    </row>
    <row r="30" spans="1:23" ht="18" x14ac:dyDescent="0.25">
      <c r="A30" s="103">
        <v>2016</v>
      </c>
      <c r="B30" s="103" t="s">
        <v>39</v>
      </c>
      <c r="C30" s="115">
        <v>198</v>
      </c>
      <c r="D30" s="115">
        <v>237</v>
      </c>
      <c r="E30" s="116">
        <v>13</v>
      </c>
      <c r="F30" s="116">
        <v>4</v>
      </c>
      <c r="G30" s="116">
        <v>1</v>
      </c>
      <c r="H30" s="115">
        <v>453</v>
      </c>
      <c r="I30" s="116">
        <v>0</v>
      </c>
      <c r="J30" s="116">
        <v>3</v>
      </c>
      <c r="K30" s="116">
        <v>3</v>
      </c>
      <c r="L30" s="116">
        <v>26</v>
      </c>
      <c r="M30" s="116">
        <v>0</v>
      </c>
      <c r="N30" s="116">
        <v>0</v>
      </c>
      <c r="O30" s="116">
        <v>26</v>
      </c>
      <c r="P30" s="116">
        <v>1</v>
      </c>
      <c r="Q30" s="116">
        <v>0</v>
      </c>
      <c r="R30" s="116">
        <v>2</v>
      </c>
      <c r="S30" s="115">
        <v>485</v>
      </c>
      <c r="U30" s="121"/>
      <c r="W30" s="171"/>
    </row>
    <row r="31" spans="1:23" ht="18" x14ac:dyDescent="0.25">
      <c r="A31" s="103">
        <v>2016</v>
      </c>
      <c r="B31" s="103" t="s">
        <v>40</v>
      </c>
      <c r="C31" s="115">
        <v>131</v>
      </c>
      <c r="D31" s="115">
        <v>132</v>
      </c>
      <c r="E31" s="116">
        <v>8</v>
      </c>
      <c r="F31" s="116">
        <v>21</v>
      </c>
      <c r="G31" s="116">
        <v>0</v>
      </c>
      <c r="H31" s="115">
        <v>292</v>
      </c>
      <c r="I31" s="116">
        <v>0</v>
      </c>
      <c r="J31" s="116">
        <v>3</v>
      </c>
      <c r="K31" s="116">
        <v>3</v>
      </c>
      <c r="L31" s="116">
        <v>20</v>
      </c>
      <c r="M31" s="116">
        <v>0</v>
      </c>
      <c r="N31" s="116">
        <v>0</v>
      </c>
      <c r="O31" s="116">
        <v>20</v>
      </c>
      <c r="P31" s="116">
        <v>0</v>
      </c>
      <c r="Q31" s="116">
        <v>0</v>
      </c>
      <c r="R31" s="116">
        <v>1</v>
      </c>
      <c r="S31" s="115">
        <v>316</v>
      </c>
      <c r="U31" s="121"/>
      <c r="W31" s="171"/>
    </row>
    <row r="32" spans="1:23" ht="15.75" customHeight="1" x14ac:dyDescent="0.25">
      <c r="A32" s="103">
        <v>2016</v>
      </c>
      <c r="B32" s="103" t="s">
        <v>41</v>
      </c>
      <c r="C32" s="115">
        <v>162</v>
      </c>
      <c r="D32" s="115">
        <v>202</v>
      </c>
      <c r="E32" s="116">
        <v>9</v>
      </c>
      <c r="F32" s="116">
        <v>14</v>
      </c>
      <c r="G32" s="116">
        <v>1</v>
      </c>
      <c r="H32" s="115">
        <v>388</v>
      </c>
      <c r="I32" s="116">
        <v>0</v>
      </c>
      <c r="J32" s="116">
        <v>2</v>
      </c>
      <c r="K32" s="116">
        <v>2</v>
      </c>
      <c r="L32" s="116">
        <v>12</v>
      </c>
      <c r="M32" s="116">
        <v>0</v>
      </c>
      <c r="N32" s="116">
        <v>0</v>
      </c>
      <c r="O32" s="116">
        <v>12</v>
      </c>
      <c r="P32" s="116">
        <v>1</v>
      </c>
      <c r="Q32" s="116">
        <v>0</v>
      </c>
      <c r="R32" s="116">
        <v>0</v>
      </c>
      <c r="S32" s="115">
        <v>403</v>
      </c>
      <c r="U32" s="121"/>
      <c r="W32" s="171"/>
    </row>
    <row r="33" spans="1:23" ht="18" x14ac:dyDescent="0.25">
      <c r="A33" s="103">
        <v>2016</v>
      </c>
      <c r="B33" s="103" t="s">
        <v>42</v>
      </c>
      <c r="C33" s="115">
        <v>145</v>
      </c>
      <c r="D33" s="115">
        <v>128</v>
      </c>
      <c r="E33" s="116">
        <v>12</v>
      </c>
      <c r="F33" s="116">
        <v>19</v>
      </c>
      <c r="G33" s="116">
        <v>0</v>
      </c>
      <c r="H33" s="115">
        <v>304</v>
      </c>
      <c r="I33" s="116">
        <v>0</v>
      </c>
      <c r="J33" s="116">
        <v>3</v>
      </c>
      <c r="K33" s="116">
        <v>3</v>
      </c>
      <c r="L33" s="116">
        <v>10</v>
      </c>
      <c r="M33" s="116">
        <v>2</v>
      </c>
      <c r="N33" s="116">
        <v>0</v>
      </c>
      <c r="O33" s="116">
        <v>12</v>
      </c>
      <c r="P33" s="116">
        <v>0</v>
      </c>
      <c r="Q33" s="116">
        <v>0</v>
      </c>
      <c r="R33" s="116">
        <v>0</v>
      </c>
      <c r="S33" s="115">
        <v>319</v>
      </c>
      <c r="U33" s="121"/>
      <c r="W33" s="171"/>
    </row>
    <row r="34" spans="1:23" ht="7.5" customHeight="1" x14ac:dyDescent="0.25">
      <c r="A34" s="103"/>
      <c r="B34" s="103"/>
      <c r="C34" s="115"/>
      <c r="D34" s="115"/>
      <c r="E34" s="116"/>
      <c r="F34" s="116"/>
      <c r="G34" s="116"/>
      <c r="H34" s="115"/>
      <c r="I34" s="116"/>
      <c r="J34" s="116"/>
      <c r="K34" s="116"/>
      <c r="L34" s="116"/>
      <c r="M34" s="116"/>
      <c r="N34" s="116"/>
      <c r="O34" s="116"/>
      <c r="P34" s="116"/>
      <c r="Q34" s="116"/>
      <c r="R34" s="116"/>
      <c r="S34" s="115"/>
      <c r="U34" s="121"/>
      <c r="W34" s="171"/>
    </row>
    <row r="35" spans="1:23" ht="18" x14ac:dyDescent="0.25">
      <c r="A35" s="103">
        <v>2017</v>
      </c>
      <c r="B35" s="103" t="s">
        <v>39</v>
      </c>
      <c r="C35" s="115">
        <v>347</v>
      </c>
      <c r="D35" s="115">
        <v>279</v>
      </c>
      <c r="E35" s="116">
        <v>14</v>
      </c>
      <c r="F35" s="116">
        <v>26</v>
      </c>
      <c r="G35" s="116">
        <v>0</v>
      </c>
      <c r="H35" s="115">
        <v>666</v>
      </c>
      <c r="I35" s="116">
        <v>0</v>
      </c>
      <c r="J35" s="116">
        <v>1</v>
      </c>
      <c r="K35" s="116">
        <v>1</v>
      </c>
      <c r="L35" s="116">
        <v>23</v>
      </c>
      <c r="M35" s="116">
        <v>1</v>
      </c>
      <c r="N35" s="116">
        <v>0</v>
      </c>
      <c r="O35" s="116">
        <v>24</v>
      </c>
      <c r="P35" s="116">
        <v>0</v>
      </c>
      <c r="Q35" s="116">
        <v>0</v>
      </c>
      <c r="R35" s="116">
        <v>0</v>
      </c>
      <c r="S35" s="115">
        <v>691</v>
      </c>
      <c r="U35" s="121"/>
      <c r="W35" s="171"/>
    </row>
    <row r="36" spans="1:23" ht="18" x14ac:dyDescent="0.25">
      <c r="A36" s="103">
        <v>2017</v>
      </c>
      <c r="B36" s="103" t="s">
        <v>40</v>
      </c>
      <c r="C36" s="115">
        <v>248</v>
      </c>
      <c r="D36" s="115">
        <v>228</v>
      </c>
      <c r="E36" s="116">
        <v>14</v>
      </c>
      <c r="F36" s="116">
        <v>29</v>
      </c>
      <c r="G36" s="116">
        <v>1</v>
      </c>
      <c r="H36" s="115">
        <v>520</v>
      </c>
      <c r="I36" s="116">
        <v>0</v>
      </c>
      <c r="J36" s="116">
        <v>5</v>
      </c>
      <c r="K36" s="116">
        <v>5</v>
      </c>
      <c r="L36" s="116">
        <v>22</v>
      </c>
      <c r="M36" s="116">
        <v>1</v>
      </c>
      <c r="N36" s="116">
        <v>0</v>
      </c>
      <c r="O36" s="116">
        <v>23</v>
      </c>
      <c r="P36" s="116">
        <v>0</v>
      </c>
      <c r="Q36" s="116">
        <v>0</v>
      </c>
      <c r="R36" s="116">
        <v>1</v>
      </c>
      <c r="S36" s="115">
        <v>549</v>
      </c>
      <c r="U36" s="121"/>
      <c r="W36" s="171"/>
    </row>
    <row r="37" spans="1:23" ht="15.75" customHeight="1" x14ac:dyDescent="0.25">
      <c r="A37" s="103">
        <v>2017</v>
      </c>
      <c r="B37" s="103" t="s">
        <v>41</v>
      </c>
      <c r="C37" s="115">
        <v>254</v>
      </c>
      <c r="D37" s="115">
        <v>415</v>
      </c>
      <c r="E37" s="116">
        <v>26</v>
      </c>
      <c r="F37" s="116">
        <v>26</v>
      </c>
      <c r="G37" s="116">
        <v>0</v>
      </c>
      <c r="H37" s="115">
        <v>721</v>
      </c>
      <c r="I37" s="116">
        <v>2</v>
      </c>
      <c r="J37" s="116">
        <v>8</v>
      </c>
      <c r="K37" s="116">
        <v>10</v>
      </c>
      <c r="L37" s="116">
        <v>14</v>
      </c>
      <c r="M37" s="116">
        <v>1</v>
      </c>
      <c r="N37" s="116">
        <v>0</v>
      </c>
      <c r="O37" s="116">
        <v>15</v>
      </c>
      <c r="P37" s="116">
        <v>0</v>
      </c>
      <c r="Q37" s="116">
        <v>6</v>
      </c>
      <c r="R37" s="116">
        <v>0</v>
      </c>
      <c r="S37" s="115">
        <v>752</v>
      </c>
      <c r="U37" s="121"/>
      <c r="W37" s="171"/>
    </row>
    <row r="38" spans="1:23" ht="16.5" customHeight="1" x14ac:dyDescent="0.25">
      <c r="A38" s="103">
        <v>2017</v>
      </c>
      <c r="B38" s="103" t="s">
        <v>42</v>
      </c>
      <c r="C38" s="115">
        <v>150</v>
      </c>
      <c r="D38" s="115">
        <v>338</v>
      </c>
      <c r="E38" s="116">
        <v>12</v>
      </c>
      <c r="F38" s="116">
        <v>30</v>
      </c>
      <c r="G38" s="116">
        <v>0</v>
      </c>
      <c r="H38" s="115">
        <v>530</v>
      </c>
      <c r="I38" s="116">
        <v>2</v>
      </c>
      <c r="J38" s="116">
        <v>3</v>
      </c>
      <c r="K38" s="116">
        <v>5</v>
      </c>
      <c r="L38" s="116">
        <v>11</v>
      </c>
      <c r="M38" s="116">
        <v>1</v>
      </c>
      <c r="N38" s="116">
        <v>0</v>
      </c>
      <c r="O38" s="116">
        <v>12</v>
      </c>
      <c r="P38" s="116">
        <v>0</v>
      </c>
      <c r="Q38" s="116">
        <v>0</v>
      </c>
      <c r="R38" s="116">
        <v>3</v>
      </c>
      <c r="S38" s="115">
        <v>550</v>
      </c>
      <c r="U38" s="121"/>
      <c r="W38" s="171"/>
    </row>
    <row r="39" spans="1:23" ht="9.75" customHeight="1" x14ac:dyDescent="0.25">
      <c r="A39" s="103"/>
      <c r="B39" s="103"/>
      <c r="C39" s="115"/>
      <c r="D39" s="115"/>
      <c r="E39" s="116"/>
      <c r="F39" s="116"/>
      <c r="G39" s="116"/>
      <c r="H39" s="115"/>
      <c r="I39" s="116"/>
      <c r="J39" s="116"/>
      <c r="K39" s="116"/>
      <c r="L39" s="116"/>
      <c r="M39" s="116"/>
      <c r="N39" s="116"/>
      <c r="O39" s="116"/>
      <c r="P39" s="116"/>
      <c r="Q39" s="116"/>
      <c r="R39" s="116"/>
      <c r="S39" s="115"/>
      <c r="U39" s="121"/>
      <c r="W39" s="171"/>
    </row>
    <row r="40" spans="1:23" ht="15.75" customHeight="1" x14ac:dyDescent="0.25">
      <c r="A40" s="103">
        <v>2018</v>
      </c>
      <c r="B40" s="103" t="s">
        <v>39</v>
      </c>
      <c r="C40" s="115">
        <v>276</v>
      </c>
      <c r="D40" s="115">
        <v>502</v>
      </c>
      <c r="E40" s="116">
        <v>22</v>
      </c>
      <c r="F40" s="116">
        <v>24</v>
      </c>
      <c r="G40" s="116">
        <v>0</v>
      </c>
      <c r="H40" s="115">
        <v>824</v>
      </c>
      <c r="I40" s="116">
        <v>0</v>
      </c>
      <c r="J40" s="116">
        <v>1</v>
      </c>
      <c r="K40" s="116">
        <v>1</v>
      </c>
      <c r="L40" s="116">
        <v>17</v>
      </c>
      <c r="M40" s="116">
        <v>2</v>
      </c>
      <c r="N40" s="116">
        <v>0</v>
      </c>
      <c r="O40" s="116">
        <v>19</v>
      </c>
      <c r="P40" s="116">
        <v>0</v>
      </c>
      <c r="Q40" s="116">
        <v>0</v>
      </c>
      <c r="R40" s="116">
        <v>1</v>
      </c>
      <c r="S40" s="115">
        <v>845</v>
      </c>
      <c r="U40" s="121"/>
      <c r="W40" s="171"/>
    </row>
    <row r="41" spans="1:23" ht="18" x14ac:dyDescent="0.25">
      <c r="A41" s="103">
        <v>2018</v>
      </c>
      <c r="B41" s="103" t="s">
        <v>40</v>
      </c>
      <c r="C41" s="115">
        <v>283</v>
      </c>
      <c r="D41" s="115">
        <v>544</v>
      </c>
      <c r="E41" s="116">
        <v>62</v>
      </c>
      <c r="F41" s="116">
        <v>5</v>
      </c>
      <c r="G41" s="116">
        <v>1</v>
      </c>
      <c r="H41" s="115">
        <v>895</v>
      </c>
      <c r="I41" s="116">
        <v>3</v>
      </c>
      <c r="J41" s="116">
        <v>5</v>
      </c>
      <c r="K41" s="116">
        <v>8</v>
      </c>
      <c r="L41" s="116">
        <v>21</v>
      </c>
      <c r="M41" s="116">
        <v>0</v>
      </c>
      <c r="N41" s="116">
        <v>0</v>
      </c>
      <c r="O41" s="116">
        <v>21</v>
      </c>
      <c r="P41" s="116">
        <v>0</v>
      </c>
      <c r="Q41" s="116">
        <v>0</v>
      </c>
      <c r="R41" s="116">
        <v>3</v>
      </c>
      <c r="S41" s="115">
        <v>927</v>
      </c>
      <c r="U41" s="121"/>
      <c r="W41" s="171"/>
    </row>
    <row r="42" spans="1:23" ht="18" x14ac:dyDescent="0.25">
      <c r="A42" s="103">
        <v>2018</v>
      </c>
      <c r="B42" s="103" t="s">
        <v>41</v>
      </c>
      <c r="C42" s="115">
        <v>294</v>
      </c>
      <c r="D42" s="115">
        <v>447</v>
      </c>
      <c r="E42" s="116">
        <v>51</v>
      </c>
      <c r="F42" s="116">
        <v>2</v>
      </c>
      <c r="G42" s="116">
        <v>0</v>
      </c>
      <c r="H42" s="115">
        <v>794</v>
      </c>
      <c r="I42" s="116">
        <v>5</v>
      </c>
      <c r="J42" s="116">
        <v>6</v>
      </c>
      <c r="K42" s="116">
        <v>11</v>
      </c>
      <c r="L42" s="116">
        <v>22</v>
      </c>
      <c r="M42" s="116">
        <v>0</v>
      </c>
      <c r="N42" s="116">
        <v>0</v>
      </c>
      <c r="O42" s="116">
        <v>22</v>
      </c>
      <c r="P42" s="116">
        <v>0</v>
      </c>
      <c r="Q42" s="116">
        <v>0</v>
      </c>
      <c r="R42" s="116">
        <v>8</v>
      </c>
      <c r="S42" s="115">
        <v>835</v>
      </c>
      <c r="U42" s="121"/>
      <c r="W42" s="171"/>
    </row>
    <row r="43" spans="1:23" ht="18" x14ac:dyDescent="0.25">
      <c r="A43" s="103">
        <v>2018</v>
      </c>
      <c r="B43" s="103" t="s">
        <v>42</v>
      </c>
      <c r="C43" s="115">
        <v>276</v>
      </c>
      <c r="D43" s="115">
        <v>62</v>
      </c>
      <c r="E43" s="116">
        <v>538</v>
      </c>
      <c r="F43" s="116">
        <v>0</v>
      </c>
      <c r="G43" s="116">
        <v>1</v>
      </c>
      <c r="H43" s="115">
        <v>877</v>
      </c>
      <c r="I43" s="116">
        <v>2</v>
      </c>
      <c r="J43" s="116">
        <v>7</v>
      </c>
      <c r="K43" s="116">
        <v>9</v>
      </c>
      <c r="L43" s="116">
        <v>21</v>
      </c>
      <c r="M43" s="116">
        <v>0</v>
      </c>
      <c r="N43" s="116">
        <v>0</v>
      </c>
      <c r="O43" s="116">
        <v>21</v>
      </c>
      <c r="P43" s="116">
        <v>0</v>
      </c>
      <c r="Q43" s="116">
        <v>1</v>
      </c>
      <c r="R43" s="116">
        <v>14</v>
      </c>
      <c r="S43" s="115">
        <v>922</v>
      </c>
      <c r="U43" s="121"/>
      <c r="W43" s="171"/>
    </row>
    <row r="44" spans="1:23" ht="9" customHeight="1" x14ac:dyDescent="0.25">
      <c r="A44" s="103"/>
      <c r="B44" s="103"/>
      <c r="C44" s="115"/>
      <c r="D44" s="115"/>
      <c r="E44" s="116"/>
      <c r="F44" s="116"/>
      <c r="G44" s="116"/>
      <c r="H44" s="115"/>
      <c r="I44" s="116"/>
      <c r="J44" s="116"/>
      <c r="K44" s="116"/>
      <c r="L44" s="116"/>
      <c r="M44" s="116"/>
      <c r="N44" s="116"/>
      <c r="O44" s="116"/>
      <c r="P44" s="116"/>
      <c r="Q44" s="116"/>
      <c r="R44" s="116"/>
      <c r="S44" s="115"/>
      <c r="U44" s="121"/>
      <c r="W44" s="171"/>
    </row>
    <row r="45" spans="1:23" ht="16.5" customHeight="1" x14ac:dyDescent="0.25">
      <c r="A45" s="103">
        <v>2019</v>
      </c>
      <c r="B45" s="103" t="s">
        <v>39</v>
      </c>
      <c r="C45" s="115">
        <v>526</v>
      </c>
      <c r="D45" s="115">
        <v>0</v>
      </c>
      <c r="E45" s="116">
        <v>569</v>
      </c>
      <c r="F45" s="116">
        <v>0</v>
      </c>
      <c r="G45" s="116">
        <v>0</v>
      </c>
      <c r="H45" s="115">
        <v>1095</v>
      </c>
      <c r="I45" s="116">
        <v>3</v>
      </c>
      <c r="J45" s="116">
        <v>7</v>
      </c>
      <c r="K45" s="116">
        <v>10</v>
      </c>
      <c r="L45" s="116">
        <v>40</v>
      </c>
      <c r="M45" s="116">
        <v>3</v>
      </c>
      <c r="N45" s="116">
        <v>0</v>
      </c>
      <c r="O45" s="116">
        <v>43</v>
      </c>
      <c r="P45" s="116">
        <v>0</v>
      </c>
      <c r="Q45" s="116">
        <v>0</v>
      </c>
      <c r="R45" s="116">
        <v>24</v>
      </c>
      <c r="S45" s="115">
        <v>1172</v>
      </c>
      <c r="U45" s="121"/>
      <c r="W45" s="171"/>
    </row>
    <row r="46" spans="1:23" ht="17.25" customHeight="1" x14ac:dyDescent="0.25">
      <c r="A46" s="103">
        <v>2019</v>
      </c>
      <c r="B46" s="103" t="s">
        <v>40</v>
      </c>
      <c r="C46" s="117">
        <v>431</v>
      </c>
      <c r="D46" s="117">
        <v>0</v>
      </c>
      <c r="E46" s="116">
        <v>458</v>
      </c>
      <c r="F46" s="116">
        <v>0</v>
      </c>
      <c r="G46" s="116">
        <v>0</v>
      </c>
      <c r="H46" s="117">
        <v>889</v>
      </c>
      <c r="I46" s="116">
        <v>6</v>
      </c>
      <c r="J46" s="116">
        <v>10</v>
      </c>
      <c r="K46" s="116">
        <v>16</v>
      </c>
      <c r="L46" s="116">
        <v>48</v>
      </c>
      <c r="M46" s="116">
        <v>1</v>
      </c>
      <c r="N46" s="116">
        <v>0</v>
      </c>
      <c r="O46" s="116">
        <v>49</v>
      </c>
      <c r="P46" s="116">
        <v>2</v>
      </c>
      <c r="Q46" s="116">
        <v>0</v>
      </c>
      <c r="R46" s="116">
        <v>15</v>
      </c>
      <c r="S46" s="117">
        <v>971</v>
      </c>
      <c r="U46" s="121"/>
      <c r="W46" s="171"/>
    </row>
    <row r="47" spans="1:23" ht="17.25" customHeight="1" x14ac:dyDescent="0.25">
      <c r="A47" s="103">
        <v>2019</v>
      </c>
      <c r="B47" s="103" t="s">
        <v>41</v>
      </c>
      <c r="C47" s="117">
        <v>870</v>
      </c>
      <c r="D47" s="117">
        <v>0</v>
      </c>
      <c r="E47" s="116">
        <v>539</v>
      </c>
      <c r="F47" s="116">
        <v>0</v>
      </c>
      <c r="G47" s="116">
        <v>0</v>
      </c>
      <c r="H47" s="117">
        <v>1409</v>
      </c>
      <c r="I47" s="116">
        <v>13</v>
      </c>
      <c r="J47" s="116">
        <v>2</v>
      </c>
      <c r="K47" s="116">
        <v>15</v>
      </c>
      <c r="L47" s="116">
        <v>41</v>
      </c>
      <c r="M47" s="116">
        <v>4</v>
      </c>
      <c r="N47" s="116">
        <v>0</v>
      </c>
      <c r="O47" s="116">
        <v>45</v>
      </c>
      <c r="P47" s="116">
        <v>0</v>
      </c>
      <c r="Q47" s="116">
        <v>3</v>
      </c>
      <c r="R47" s="116">
        <v>19</v>
      </c>
      <c r="S47" s="117">
        <v>1491</v>
      </c>
      <c r="U47" s="121"/>
      <c r="W47" s="171"/>
    </row>
    <row r="48" spans="1:23" ht="17.25" customHeight="1" x14ac:dyDescent="0.25">
      <c r="A48" s="103">
        <v>2019</v>
      </c>
      <c r="B48" s="103" t="s">
        <v>42</v>
      </c>
      <c r="C48" s="117">
        <v>792</v>
      </c>
      <c r="D48" s="117">
        <v>0</v>
      </c>
      <c r="E48" s="116">
        <v>520</v>
      </c>
      <c r="F48" s="116">
        <v>0</v>
      </c>
      <c r="G48" s="116">
        <v>0</v>
      </c>
      <c r="H48" s="117">
        <v>1312</v>
      </c>
      <c r="I48" s="116">
        <v>13</v>
      </c>
      <c r="J48" s="116">
        <v>7</v>
      </c>
      <c r="K48" s="116">
        <v>20</v>
      </c>
      <c r="L48" s="116">
        <v>66</v>
      </c>
      <c r="M48" s="116">
        <v>0</v>
      </c>
      <c r="N48" s="116">
        <v>0</v>
      </c>
      <c r="O48" s="116">
        <v>66</v>
      </c>
      <c r="P48" s="116">
        <v>0</v>
      </c>
      <c r="Q48" s="116">
        <v>0</v>
      </c>
      <c r="R48" s="116">
        <v>34</v>
      </c>
      <c r="S48" s="117">
        <v>1432</v>
      </c>
      <c r="U48" s="121"/>
      <c r="W48" s="171"/>
    </row>
    <row r="49" spans="1:23" ht="9.75" customHeight="1" x14ac:dyDescent="0.25">
      <c r="A49" s="103"/>
      <c r="B49" s="103"/>
      <c r="C49" s="117"/>
      <c r="D49" s="117"/>
      <c r="E49" s="116"/>
      <c r="F49" s="116"/>
      <c r="G49" s="116"/>
      <c r="H49" s="117"/>
      <c r="I49" s="116"/>
      <c r="J49" s="116"/>
      <c r="K49" s="116"/>
      <c r="L49" s="116"/>
      <c r="M49" s="116"/>
      <c r="N49" s="116"/>
      <c r="O49" s="116"/>
      <c r="P49" s="116"/>
      <c r="Q49" s="116"/>
      <c r="R49" s="116"/>
      <c r="S49" s="117"/>
      <c r="U49" s="121"/>
      <c r="W49" s="171"/>
    </row>
    <row r="50" spans="1:23" ht="17.25" customHeight="1" x14ac:dyDescent="0.25">
      <c r="A50" s="103">
        <v>2020</v>
      </c>
      <c r="B50" s="103" t="s">
        <v>39</v>
      </c>
      <c r="C50" s="117">
        <v>1022</v>
      </c>
      <c r="D50" s="117" t="s">
        <v>349</v>
      </c>
      <c r="E50" s="116">
        <v>553</v>
      </c>
      <c r="F50" s="116">
        <v>1</v>
      </c>
      <c r="G50" s="116">
        <v>0</v>
      </c>
      <c r="H50" s="117">
        <v>1576</v>
      </c>
      <c r="I50" s="116">
        <v>5</v>
      </c>
      <c r="J50" s="116">
        <v>13</v>
      </c>
      <c r="K50" s="116">
        <v>18</v>
      </c>
      <c r="L50" s="116">
        <v>75</v>
      </c>
      <c r="M50" s="116">
        <v>0</v>
      </c>
      <c r="N50" s="116">
        <v>0</v>
      </c>
      <c r="O50" s="116">
        <v>75</v>
      </c>
      <c r="P50" s="116">
        <v>0</v>
      </c>
      <c r="Q50" s="116">
        <v>2</v>
      </c>
      <c r="R50" s="116">
        <v>16</v>
      </c>
      <c r="S50" s="117">
        <v>1687</v>
      </c>
      <c r="U50" s="121"/>
      <c r="W50" s="171"/>
    </row>
    <row r="51" spans="1:23" ht="17.25" customHeight="1" x14ac:dyDescent="0.25">
      <c r="A51" s="103">
        <v>2020</v>
      </c>
      <c r="B51" s="103" t="s">
        <v>40</v>
      </c>
      <c r="C51" s="117">
        <v>518</v>
      </c>
      <c r="D51" s="117" t="s">
        <v>349</v>
      </c>
      <c r="E51" s="116">
        <v>253</v>
      </c>
      <c r="F51" s="116">
        <v>0</v>
      </c>
      <c r="G51" s="116">
        <v>0</v>
      </c>
      <c r="H51" s="117">
        <v>771</v>
      </c>
      <c r="I51" s="116">
        <v>12</v>
      </c>
      <c r="J51" s="116">
        <v>1</v>
      </c>
      <c r="K51" s="116">
        <v>13</v>
      </c>
      <c r="L51" s="116">
        <v>28</v>
      </c>
      <c r="M51" s="116">
        <v>2</v>
      </c>
      <c r="N51" s="116">
        <v>0</v>
      </c>
      <c r="O51" s="116">
        <v>30</v>
      </c>
      <c r="P51" s="116">
        <v>0</v>
      </c>
      <c r="Q51" s="116">
        <v>0</v>
      </c>
      <c r="R51" s="116">
        <v>2</v>
      </c>
      <c r="S51" s="117">
        <v>816</v>
      </c>
      <c r="U51" s="121"/>
      <c r="W51" s="171"/>
    </row>
    <row r="52" spans="1:23" ht="17.25" customHeight="1" x14ac:dyDescent="0.25">
      <c r="A52" s="103">
        <v>2020</v>
      </c>
      <c r="B52" s="103" t="s">
        <v>41</v>
      </c>
      <c r="C52" s="117">
        <v>2094</v>
      </c>
      <c r="D52" s="117">
        <v>0</v>
      </c>
      <c r="E52" s="116">
        <v>1793</v>
      </c>
      <c r="F52" s="116">
        <v>0</v>
      </c>
      <c r="G52" s="116">
        <v>0</v>
      </c>
      <c r="H52" s="117">
        <v>3887</v>
      </c>
      <c r="I52" s="116">
        <v>29</v>
      </c>
      <c r="J52" s="116">
        <v>3</v>
      </c>
      <c r="K52" s="116">
        <v>32</v>
      </c>
      <c r="L52" s="116">
        <v>103</v>
      </c>
      <c r="M52" s="116">
        <v>1</v>
      </c>
      <c r="N52" s="116">
        <v>0</v>
      </c>
      <c r="O52" s="116">
        <v>104</v>
      </c>
      <c r="P52" s="116">
        <v>0</v>
      </c>
      <c r="Q52" s="116">
        <v>6</v>
      </c>
      <c r="R52" s="116">
        <v>13</v>
      </c>
      <c r="S52" s="117">
        <v>4042</v>
      </c>
      <c r="U52" s="121"/>
      <c r="V52" s="172"/>
      <c r="W52" s="171"/>
    </row>
    <row r="53" spans="1:23" ht="17.25" customHeight="1" x14ac:dyDescent="0.25">
      <c r="A53" s="103">
        <v>2020</v>
      </c>
      <c r="B53" s="103" t="s">
        <v>42</v>
      </c>
      <c r="C53" s="117">
        <v>2277</v>
      </c>
      <c r="D53" s="117">
        <v>0</v>
      </c>
      <c r="E53" s="116">
        <v>2059</v>
      </c>
      <c r="F53" s="116">
        <v>0</v>
      </c>
      <c r="G53" s="116">
        <v>0</v>
      </c>
      <c r="H53" s="117">
        <v>4336</v>
      </c>
      <c r="I53" s="116">
        <v>29</v>
      </c>
      <c r="J53" s="116">
        <v>7</v>
      </c>
      <c r="K53" s="116">
        <v>36</v>
      </c>
      <c r="L53" s="116">
        <v>50</v>
      </c>
      <c r="M53" s="116">
        <v>0</v>
      </c>
      <c r="N53" s="116">
        <v>0</v>
      </c>
      <c r="O53" s="116">
        <v>50</v>
      </c>
      <c r="P53" s="116">
        <v>2</v>
      </c>
      <c r="Q53" s="116">
        <v>16</v>
      </c>
      <c r="R53" s="116">
        <v>5</v>
      </c>
      <c r="S53" s="117">
        <v>4445</v>
      </c>
      <c r="U53" s="121"/>
      <c r="V53" s="172"/>
      <c r="W53" s="171"/>
    </row>
    <row r="54" spans="1:23" ht="7.5" customHeight="1" x14ac:dyDescent="0.25">
      <c r="A54" s="103"/>
      <c r="B54" s="103"/>
      <c r="V54" s="172"/>
      <c r="W54" s="171"/>
    </row>
    <row r="55" spans="1:23" ht="17.25" customHeight="1" x14ac:dyDescent="0.25">
      <c r="A55" s="103">
        <v>2021</v>
      </c>
      <c r="B55" s="103" t="s">
        <v>39</v>
      </c>
      <c r="C55" s="173" t="s">
        <v>511</v>
      </c>
      <c r="D55" s="117">
        <v>0</v>
      </c>
      <c r="E55" s="173" t="s">
        <v>511</v>
      </c>
      <c r="F55" s="116">
        <v>0</v>
      </c>
      <c r="G55" s="116">
        <v>0</v>
      </c>
      <c r="H55" s="117">
        <v>3827</v>
      </c>
      <c r="I55" s="116">
        <v>22</v>
      </c>
      <c r="J55" s="116">
        <v>4</v>
      </c>
      <c r="K55" s="116">
        <v>26</v>
      </c>
      <c r="L55" s="116">
        <v>117</v>
      </c>
      <c r="M55" s="116">
        <v>3</v>
      </c>
      <c r="N55" s="116">
        <v>0</v>
      </c>
      <c r="O55" s="116">
        <v>120</v>
      </c>
      <c r="P55" s="116">
        <v>1</v>
      </c>
      <c r="Q55" s="116">
        <v>3</v>
      </c>
      <c r="R55" s="116">
        <v>10</v>
      </c>
      <c r="S55" s="117">
        <v>3987</v>
      </c>
      <c r="U55" s="121"/>
      <c r="V55" s="172"/>
      <c r="W55" s="171"/>
    </row>
    <row r="56" spans="1:23" ht="17.25" customHeight="1" x14ac:dyDescent="0.25">
      <c r="A56" s="103">
        <v>2021</v>
      </c>
      <c r="B56" s="103" t="s">
        <v>40</v>
      </c>
      <c r="C56" s="117">
        <v>2094</v>
      </c>
      <c r="D56" s="117" t="s">
        <v>366</v>
      </c>
      <c r="E56" s="116">
        <v>1793</v>
      </c>
      <c r="F56" s="116">
        <v>0</v>
      </c>
      <c r="G56" s="116">
        <v>0</v>
      </c>
      <c r="H56" s="117">
        <v>3887</v>
      </c>
      <c r="I56" s="116">
        <v>29</v>
      </c>
      <c r="J56" s="116">
        <v>3</v>
      </c>
      <c r="K56" s="116">
        <v>32</v>
      </c>
      <c r="L56" s="116">
        <v>103</v>
      </c>
      <c r="M56" s="116">
        <v>1</v>
      </c>
      <c r="N56" s="116">
        <v>0</v>
      </c>
      <c r="O56" s="116">
        <v>104</v>
      </c>
      <c r="P56" s="116">
        <v>0</v>
      </c>
      <c r="Q56" s="116">
        <v>6</v>
      </c>
      <c r="R56" s="116">
        <v>13</v>
      </c>
      <c r="S56" s="117">
        <v>4042</v>
      </c>
      <c r="U56" s="121"/>
      <c r="V56" s="172"/>
      <c r="W56" s="171"/>
    </row>
    <row r="57" spans="1:23" ht="17.25" customHeight="1" x14ac:dyDescent="0.25">
      <c r="A57" s="103">
        <v>2021</v>
      </c>
      <c r="B57" s="103" t="s">
        <v>41</v>
      </c>
      <c r="C57" s="117">
        <v>2277</v>
      </c>
      <c r="D57" s="117" t="s">
        <v>366</v>
      </c>
      <c r="E57" s="116">
        <v>2059</v>
      </c>
      <c r="F57" s="116">
        <v>0</v>
      </c>
      <c r="G57" s="116">
        <v>0</v>
      </c>
      <c r="H57" s="117">
        <v>4336</v>
      </c>
      <c r="I57" s="116">
        <v>29</v>
      </c>
      <c r="J57" s="116">
        <v>7</v>
      </c>
      <c r="K57" s="116">
        <v>36</v>
      </c>
      <c r="L57" s="116">
        <v>50</v>
      </c>
      <c r="M57" s="116">
        <v>0</v>
      </c>
      <c r="N57" s="116">
        <v>0</v>
      </c>
      <c r="O57" s="116">
        <v>50</v>
      </c>
      <c r="P57" s="116">
        <v>2</v>
      </c>
      <c r="Q57" s="116">
        <v>16</v>
      </c>
      <c r="R57" s="116">
        <v>5</v>
      </c>
      <c r="S57" s="117">
        <v>4445</v>
      </c>
      <c r="U57" s="121"/>
      <c r="V57" s="172"/>
      <c r="W57" s="171"/>
    </row>
    <row r="58" spans="1:23" ht="17.25" customHeight="1" x14ac:dyDescent="0.25">
      <c r="A58" s="103">
        <v>2021</v>
      </c>
      <c r="B58" s="103" t="s">
        <v>42</v>
      </c>
      <c r="C58" s="173" t="s">
        <v>511</v>
      </c>
      <c r="D58" s="117">
        <v>0</v>
      </c>
      <c r="E58" s="173" t="s">
        <v>511</v>
      </c>
      <c r="F58" s="116">
        <v>0</v>
      </c>
      <c r="G58" s="116">
        <v>0</v>
      </c>
      <c r="H58" s="117">
        <v>4977</v>
      </c>
      <c r="I58" s="116">
        <v>48</v>
      </c>
      <c r="J58" s="116">
        <v>11</v>
      </c>
      <c r="K58" s="116">
        <v>59</v>
      </c>
      <c r="L58" s="116">
        <v>186</v>
      </c>
      <c r="M58" s="116">
        <v>6</v>
      </c>
      <c r="N58" s="116">
        <v>0</v>
      </c>
      <c r="O58" s="116">
        <v>192</v>
      </c>
      <c r="P58" s="116">
        <v>1</v>
      </c>
      <c r="Q58" s="116">
        <v>85</v>
      </c>
      <c r="R58" s="116">
        <v>5</v>
      </c>
      <c r="S58" s="117">
        <v>5319</v>
      </c>
      <c r="U58" s="121"/>
      <c r="V58" s="172"/>
      <c r="W58" s="171"/>
    </row>
    <row r="59" spans="1:23" ht="9" customHeight="1" x14ac:dyDescent="0.25">
      <c r="A59" s="103"/>
      <c r="B59" s="103"/>
      <c r="C59" s="117"/>
      <c r="D59" s="117"/>
      <c r="E59" s="116"/>
      <c r="F59" s="116"/>
      <c r="G59" s="116"/>
      <c r="H59" s="117"/>
      <c r="I59" s="116"/>
      <c r="J59" s="116"/>
      <c r="K59" s="116"/>
      <c r="L59" s="116"/>
      <c r="M59" s="116"/>
      <c r="N59" s="116"/>
      <c r="O59" s="116"/>
      <c r="P59" s="116"/>
      <c r="Q59" s="116"/>
      <c r="R59" s="116"/>
      <c r="S59" s="117"/>
      <c r="U59" s="121"/>
      <c r="V59" s="172"/>
      <c r="W59" s="171"/>
    </row>
    <row r="60" spans="1:23" ht="17.25" customHeight="1" x14ac:dyDescent="0.25">
      <c r="A60" s="103">
        <v>2022</v>
      </c>
      <c r="B60" s="103" t="s">
        <v>39</v>
      </c>
      <c r="C60" s="173" t="s">
        <v>511</v>
      </c>
      <c r="D60" s="117">
        <v>0</v>
      </c>
      <c r="E60" s="173" t="s">
        <v>511</v>
      </c>
      <c r="F60" s="116">
        <v>0</v>
      </c>
      <c r="G60" s="116">
        <v>0</v>
      </c>
      <c r="H60" s="117">
        <v>5125</v>
      </c>
      <c r="I60" s="173" t="s">
        <v>511</v>
      </c>
      <c r="J60" s="173" t="s">
        <v>511</v>
      </c>
      <c r="K60" s="116">
        <v>57</v>
      </c>
      <c r="L60" s="173" t="s">
        <v>511</v>
      </c>
      <c r="M60" s="173" t="s">
        <v>511</v>
      </c>
      <c r="N60" s="116">
        <v>0</v>
      </c>
      <c r="O60" s="116">
        <v>128</v>
      </c>
      <c r="P60" s="116">
        <v>0</v>
      </c>
      <c r="Q60" s="116">
        <v>104</v>
      </c>
      <c r="R60" s="116">
        <v>5</v>
      </c>
      <c r="S60" s="117">
        <v>5419</v>
      </c>
      <c r="U60" s="121"/>
      <c r="V60" s="172"/>
      <c r="W60" s="171"/>
    </row>
    <row r="61" spans="1:23" ht="7.5" customHeight="1" x14ac:dyDescent="0.25">
      <c r="A61" s="103"/>
      <c r="C61" s="115"/>
      <c r="D61" s="115"/>
      <c r="E61" s="116"/>
      <c r="F61" s="116"/>
      <c r="G61" s="116"/>
      <c r="H61" s="115"/>
      <c r="I61" s="116"/>
      <c r="J61" s="116"/>
      <c r="K61" s="116"/>
      <c r="L61" s="116"/>
      <c r="M61" s="116"/>
      <c r="N61" s="116"/>
      <c r="O61" s="116"/>
      <c r="P61" s="116"/>
      <c r="Q61" s="116"/>
      <c r="R61" s="116"/>
      <c r="S61" s="115"/>
      <c r="U61" s="121"/>
      <c r="W61" s="171"/>
    </row>
    <row r="62" spans="1:23" ht="18" hidden="1" customHeight="1" x14ac:dyDescent="0.25">
      <c r="A62" s="103">
        <v>2011</v>
      </c>
      <c r="B62" s="103" t="s">
        <v>43</v>
      </c>
      <c r="C62" s="115">
        <v>70</v>
      </c>
      <c r="D62" s="115">
        <v>0</v>
      </c>
      <c r="E62" s="116">
        <v>30</v>
      </c>
      <c r="F62" s="116">
        <v>0</v>
      </c>
      <c r="G62" s="116">
        <v>0</v>
      </c>
      <c r="H62" s="115">
        <v>100</v>
      </c>
      <c r="I62" s="116">
        <v>0</v>
      </c>
      <c r="J62" s="116">
        <v>11</v>
      </c>
      <c r="K62" s="116">
        <v>11</v>
      </c>
      <c r="L62" s="116">
        <v>1</v>
      </c>
      <c r="M62" s="116">
        <v>29</v>
      </c>
      <c r="N62" s="116">
        <v>0</v>
      </c>
      <c r="O62" s="116">
        <v>30</v>
      </c>
      <c r="P62" s="116">
        <v>0</v>
      </c>
      <c r="Q62" s="116">
        <v>0</v>
      </c>
      <c r="R62" s="116">
        <v>8</v>
      </c>
      <c r="S62" s="115">
        <v>149</v>
      </c>
      <c r="U62" s="121"/>
      <c r="W62" s="171"/>
    </row>
    <row r="63" spans="1:23" ht="18" hidden="1" customHeight="1" x14ac:dyDescent="0.25">
      <c r="A63" s="103">
        <v>2012</v>
      </c>
      <c r="B63" s="103" t="s">
        <v>43</v>
      </c>
      <c r="C63" s="115">
        <v>97</v>
      </c>
      <c r="D63" s="115">
        <v>37</v>
      </c>
      <c r="E63" s="116">
        <v>4</v>
      </c>
      <c r="F63" s="116">
        <v>0</v>
      </c>
      <c r="G63" s="116">
        <v>15</v>
      </c>
      <c r="H63" s="115">
        <v>153</v>
      </c>
      <c r="I63" s="116">
        <v>0</v>
      </c>
      <c r="J63" s="116">
        <v>4</v>
      </c>
      <c r="K63" s="116">
        <v>4</v>
      </c>
      <c r="L63" s="116">
        <v>41</v>
      </c>
      <c r="M63" s="116">
        <v>14</v>
      </c>
      <c r="N63" s="116">
        <v>0</v>
      </c>
      <c r="O63" s="116">
        <v>55</v>
      </c>
      <c r="P63" s="116">
        <v>0</v>
      </c>
      <c r="Q63" s="116">
        <v>0</v>
      </c>
      <c r="R63" s="116">
        <v>12</v>
      </c>
      <c r="S63" s="115">
        <v>224</v>
      </c>
      <c r="U63" s="121"/>
      <c r="W63" s="171"/>
    </row>
    <row r="64" spans="1:23" ht="18" x14ac:dyDescent="0.25">
      <c r="A64" s="103">
        <v>2013</v>
      </c>
      <c r="B64" s="103" t="s">
        <v>43</v>
      </c>
      <c r="C64" s="115">
        <v>144</v>
      </c>
      <c r="D64" s="115">
        <v>47</v>
      </c>
      <c r="E64" s="116">
        <v>4</v>
      </c>
      <c r="F64" s="116">
        <v>0</v>
      </c>
      <c r="G64" s="116">
        <v>1</v>
      </c>
      <c r="H64" s="115">
        <v>196</v>
      </c>
      <c r="I64" s="116">
        <v>0</v>
      </c>
      <c r="J64" s="116">
        <v>0</v>
      </c>
      <c r="K64" s="116">
        <v>0</v>
      </c>
      <c r="L64" s="116">
        <v>9</v>
      </c>
      <c r="M64" s="116">
        <v>3</v>
      </c>
      <c r="N64" s="116">
        <v>0</v>
      </c>
      <c r="O64" s="116">
        <v>12</v>
      </c>
      <c r="P64" s="116">
        <v>0</v>
      </c>
      <c r="Q64" s="116">
        <v>1</v>
      </c>
      <c r="R64" s="116">
        <v>5</v>
      </c>
      <c r="S64" s="115">
        <v>214</v>
      </c>
      <c r="U64" s="121"/>
      <c r="W64" s="171"/>
    </row>
    <row r="65" spans="1:23" ht="18" x14ac:dyDescent="0.25">
      <c r="A65" s="103">
        <v>2014</v>
      </c>
      <c r="B65" s="103" t="s">
        <v>43</v>
      </c>
      <c r="C65" s="115">
        <v>533</v>
      </c>
      <c r="D65" s="115">
        <v>279</v>
      </c>
      <c r="E65" s="116">
        <v>23</v>
      </c>
      <c r="F65" s="116">
        <v>0</v>
      </c>
      <c r="G65" s="116">
        <v>3</v>
      </c>
      <c r="H65" s="115">
        <v>838</v>
      </c>
      <c r="I65" s="116">
        <v>3</v>
      </c>
      <c r="J65" s="116">
        <v>1</v>
      </c>
      <c r="K65" s="116">
        <v>4</v>
      </c>
      <c r="L65" s="116">
        <v>42</v>
      </c>
      <c r="M65" s="116">
        <v>5</v>
      </c>
      <c r="N65" s="116">
        <v>0</v>
      </c>
      <c r="O65" s="116">
        <v>47</v>
      </c>
      <c r="P65" s="116">
        <v>0</v>
      </c>
      <c r="Q65" s="116">
        <v>7</v>
      </c>
      <c r="R65" s="116">
        <v>4</v>
      </c>
      <c r="S65" s="115">
        <v>900</v>
      </c>
      <c r="U65" s="121"/>
      <c r="W65" s="171"/>
    </row>
    <row r="66" spans="1:23" ht="15.75" customHeight="1" x14ac:dyDescent="0.25">
      <c r="A66" s="103">
        <v>2015</v>
      </c>
      <c r="B66" s="103" t="s">
        <v>43</v>
      </c>
      <c r="C66" s="115">
        <v>614</v>
      </c>
      <c r="D66" s="115">
        <v>637</v>
      </c>
      <c r="E66" s="116">
        <v>51</v>
      </c>
      <c r="F66" s="116">
        <v>1</v>
      </c>
      <c r="G66" s="116">
        <v>14</v>
      </c>
      <c r="H66" s="115">
        <v>1317</v>
      </c>
      <c r="I66" s="116">
        <v>0</v>
      </c>
      <c r="J66" s="116">
        <v>5</v>
      </c>
      <c r="K66" s="116">
        <v>5</v>
      </c>
      <c r="L66" s="116">
        <v>63</v>
      </c>
      <c r="M66" s="116">
        <v>7</v>
      </c>
      <c r="N66" s="116">
        <v>0</v>
      </c>
      <c r="O66" s="116">
        <v>70</v>
      </c>
      <c r="P66" s="116">
        <v>0</v>
      </c>
      <c r="Q66" s="116">
        <v>6</v>
      </c>
      <c r="R66" s="116">
        <v>1</v>
      </c>
      <c r="S66" s="115">
        <v>1399</v>
      </c>
      <c r="U66" s="121"/>
      <c r="W66" s="171"/>
    </row>
    <row r="67" spans="1:23" ht="18" x14ac:dyDescent="0.25">
      <c r="A67" s="103">
        <v>2016</v>
      </c>
      <c r="B67" s="103" t="s">
        <v>43</v>
      </c>
      <c r="C67" s="115">
        <v>636</v>
      </c>
      <c r="D67" s="115">
        <v>699</v>
      </c>
      <c r="E67" s="116">
        <v>42</v>
      </c>
      <c r="F67" s="116">
        <v>58</v>
      </c>
      <c r="G67" s="116">
        <v>2</v>
      </c>
      <c r="H67" s="115">
        <v>1437</v>
      </c>
      <c r="I67" s="116">
        <v>0</v>
      </c>
      <c r="J67" s="116">
        <v>11</v>
      </c>
      <c r="K67" s="116">
        <v>11</v>
      </c>
      <c r="L67" s="116">
        <v>68</v>
      </c>
      <c r="M67" s="116">
        <v>2</v>
      </c>
      <c r="N67" s="116">
        <v>0</v>
      </c>
      <c r="O67" s="116">
        <v>70</v>
      </c>
      <c r="P67" s="116">
        <v>2</v>
      </c>
      <c r="Q67" s="116">
        <v>0</v>
      </c>
      <c r="R67" s="116">
        <v>3</v>
      </c>
      <c r="S67" s="115">
        <v>1523</v>
      </c>
      <c r="U67" s="121"/>
      <c r="W67" s="171"/>
    </row>
    <row r="68" spans="1:23" ht="18" x14ac:dyDescent="0.25">
      <c r="A68" s="103">
        <v>2017</v>
      </c>
      <c r="B68" s="103" t="s">
        <v>43</v>
      </c>
      <c r="C68" s="115">
        <v>999</v>
      </c>
      <c r="D68" s="115">
        <v>1260</v>
      </c>
      <c r="E68" s="116">
        <v>66</v>
      </c>
      <c r="F68" s="116">
        <v>111</v>
      </c>
      <c r="G68" s="116">
        <v>1</v>
      </c>
      <c r="H68" s="115">
        <v>2437</v>
      </c>
      <c r="I68" s="116">
        <v>4</v>
      </c>
      <c r="J68" s="116">
        <v>17</v>
      </c>
      <c r="K68" s="116">
        <v>21</v>
      </c>
      <c r="L68" s="116">
        <v>70</v>
      </c>
      <c r="M68" s="116">
        <v>4</v>
      </c>
      <c r="N68" s="116">
        <v>0</v>
      </c>
      <c r="O68" s="116">
        <v>74</v>
      </c>
      <c r="P68" s="116">
        <v>0</v>
      </c>
      <c r="Q68" s="116">
        <v>6</v>
      </c>
      <c r="R68" s="116">
        <v>4</v>
      </c>
      <c r="S68" s="115">
        <v>2542</v>
      </c>
      <c r="U68" s="121"/>
      <c r="W68" s="171"/>
    </row>
    <row r="69" spans="1:23" ht="18" x14ac:dyDescent="0.25">
      <c r="A69" s="103">
        <v>2018</v>
      </c>
      <c r="B69" s="103" t="s">
        <v>43</v>
      </c>
      <c r="C69" s="118">
        <v>1129</v>
      </c>
      <c r="D69" s="118">
        <v>1555</v>
      </c>
      <c r="E69" s="116">
        <v>673</v>
      </c>
      <c r="F69" s="116">
        <v>31</v>
      </c>
      <c r="G69" s="116">
        <v>2</v>
      </c>
      <c r="H69" s="118">
        <v>3390</v>
      </c>
      <c r="I69" s="116">
        <v>10</v>
      </c>
      <c r="J69" s="116">
        <v>19</v>
      </c>
      <c r="K69" s="116">
        <v>29</v>
      </c>
      <c r="L69" s="116">
        <v>81</v>
      </c>
      <c r="M69" s="116">
        <v>2</v>
      </c>
      <c r="N69" s="116">
        <v>0</v>
      </c>
      <c r="O69" s="116">
        <v>83</v>
      </c>
      <c r="P69" s="116">
        <v>0</v>
      </c>
      <c r="Q69" s="116">
        <v>1</v>
      </c>
      <c r="R69" s="116">
        <v>26</v>
      </c>
      <c r="S69" s="118">
        <v>3529</v>
      </c>
      <c r="U69" s="122"/>
      <c r="V69" s="172"/>
      <c r="W69" s="171"/>
    </row>
    <row r="70" spans="1:23" ht="18" x14ac:dyDescent="0.25">
      <c r="A70" s="103">
        <v>2019</v>
      </c>
      <c r="B70" s="103" t="s">
        <v>43</v>
      </c>
      <c r="C70" s="119">
        <v>2619</v>
      </c>
      <c r="D70" s="119">
        <v>0</v>
      </c>
      <c r="E70" s="116">
        <v>2086</v>
      </c>
      <c r="F70" s="116">
        <v>0</v>
      </c>
      <c r="G70" s="116">
        <v>0</v>
      </c>
      <c r="H70" s="119">
        <v>4705</v>
      </c>
      <c r="I70" s="116">
        <v>35</v>
      </c>
      <c r="J70" s="116">
        <v>26</v>
      </c>
      <c r="K70" s="116">
        <v>61</v>
      </c>
      <c r="L70" s="116">
        <v>195</v>
      </c>
      <c r="M70" s="116">
        <v>8</v>
      </c>
      <c r="N70" s="116">
        <v>0</v>
      </c>
      <c r="O70" s="116">
        <v>203</v>
      </c>
      <c r="P70" s="116">
        <v>2</v>
      </c>
      <c r="Q70" s="116">
        <v>3</v>
      </c>
      <c r="R70" s="116">
        <v>92</v>
      </c>
      <c r="S70" s="119">
        <v>5066</v>
      </c>
      <c r="U70" s="122"/>
      <c r="V70" s="172"/>
      <c r="W70" s="171"/>
    </row>
    <row r="71" spans="1:23" ht="18" x14ac:dyDescent="0.25">
      <c r="A71" s="103">
        <v>2020</v>
      </c>
      <c r="B71" s="103" t="s">
        <v>43</v>
      </c>
      <c r="C71" s="119">
        <v>5911</v>
      </c>
      <c r="D71" s="119">
        <v>0</v>
      </c>
      <c r="E71" s="119">
        <v>4658</v>
      </c>
      <c r="F71" s="119">
        <v>1</v>
      </c>
      <c r="G71" s="119">
        <v>0</v>
      </c>
      <c r="H71" s="119">
        <v>10570</v>
      </c>
      <c r="I71" s="119">
        <v>75</v>
      </c>
      <c r="J71" s="119">
        <v>24</v>
      </c>
      <c r="K71" s="119">
        <v>99</v>
      </c>
      <c r="L71" s="119">
        <v>256</v>
      </c>
      <c r="M71" s="119">
        <v>3</v>
      </c>
      <c r="N71" s="119">
        <v>0</v>
      </c>
      <c r="O71" s="119">
        <v>259</v>
      </c>
      <c r="P71" s="119">
        <v>2</v>
      </c>
      <c r="Q71" s="119">
        <v>24</v>
      </c>
      <c r="R71" s="119">
        <v>36</v>
      </c>
      <c r="S71" s="119">
        <v>10990</v>
      </c>
      <c r="U71" s="122"/>
      <c r="V71" s="172"/>
      <c r="W71" s="171"/>
    </row>
    <row r="72" spans="1:23" ht="18" x14ac:dyDescent="0.25">
      <c r="A72" s="105">
        <v>2021</v>
      </c>
      <c r="B72" s="105" t="s">
        <v>43</v>
      </c>
      <c r="C72" s="174" t="s">
        <v>511</v>
      </c>
      <c r="D72" s="127">
        <v>0</v>
      </c>
      <c r="E72" s="174" t="s">
        <v>511</v>
      </c>
      <c r="F72" s="127">
        <v>1</v>
      </c>
      <c r="G72" s="127" t="s">
        <v>397</v>
      </c>
      <c r="H72" s="127">
        <v>16964</v>
      </c>
      <c r="I72" s="127">
        <v>184</v>
      </c>
      <c r="J72" s="127">
        <v>31</v>
      </c>
      <c r="K72" s="127">
        <v>215</v>
      </c>
      <c r="L72" s="127">
        <v>545</v>
      </c>
      <c r="M72" s="127">
        <v>24</v>
      </c>
      <c r="N72" s="127" t="s">
        <v>398</v>
      </c>
      <c r="O72" s="127">
        <v>569</v>
      </c>
      <c r="P72" s="127">
        <v>6</v>
      </c>
      <c r="Q72" s="127">
        <v>129</v>
      </c>
      <c r="R72" s="127">
        <v>17</v>
      </c>
      <c r="S72" s="127">
        <v>17900</v>
      </c>
      <c r="U72" s="122"/>
      <c r="V72" s="172"/>
      <c r="W72" s="171"/>
    </row>
    <row r="73" spans="1:23" ht="15" customHeight="1" x14ac:dyDescent="0.2">
      <c r="A73" s="69" t="s">
        <v>273</v>
      </c>
      <c r="B73" s="65"/>
      <c r="C73" s="65"/>
      <c r="D73" s="66"/>
      <c r="E73" s="66"/>
      <c r="F73" s="66"/>
      <c r="G73" s="66"/>
      <c r="H73" s="66"/>
      <c r="I73" s="66"/>
      <c r="J73" s="66"/>
      <c r="K73" s="66"/>
      <c r="L73" s="66"/>
      <c r="M73" s="66"/>
      <c r="N73" s="66"/>
      <c r="O73" s="66"/>
      <c r="P73" s="66"/>
      <c r="Q73" s="66"/>
      <c r="R73" s="66"/>
      <c r="S73" s="66"/>
    </row>
    <row r="74" spans="1:23" ht="61.5" customHeight="1" x14ac:dyDescent="0.2">
      <c r="A74" s="150" t="s">
        <v>351</v>
      </c>
      <c r="B74" s="150"/>
      <c r="C74" s="150"/>
      <c r="D74" s="150"/>
      <c r="E74" s="150"/>
      <c r="F74" s="150"/>
      <c r="G74" s="150"/>
      <c r="H74" s="150"/>
      <c r="I74" s="150"/>
      <c r="J74" s="150"/>
      <c r="K74" s="150"/>
      <c r="L74" s="67"/>
      <c r="M74" s="67"/>
      <c r="N74" s="67"/>
      <c r="O74" s="67"/>
      <c r="P74" s="67"/>
      <c r="Q74" s="67"/>
      <c r="R74" s="67"/>
      <c r="S74" s="175"/>
    </row>
    <row r="75" spans="1:23" ht="54" customHeight="1" x14ac:dyDescent="0.2">
      <c r="A75" s="150" t="s">
        <v>352</v>
      </c>
      <c r="B75" s="150"/>
      <c r="C75" s="150"/>
      <c r="D75" s="150"/>
      <c r="E75" s="150"/>
      <c r="F75" s="150"/>
      <c r="G75" s="150"/>
      <c r="H75" s="150"/>
      <c r="I75" s="150"/>
      <c r="J75" s="150"/>
      <c r="K75" s="150"/>
      <c r="L75" s="68"/>
      <c r="M75" s="68"/>
      <c r="N75" s="68"/>
      <c r="O75" s="68"/>
      <c r="P75" s="68"/>
      <c r="Q75" s="68"/>
      <c r="R75" s="68"/>
      <c r="S75" s="175"/>
    </row>
    <row r="76" spans="1:23" ht="18" customHeight="1" x14ac:dyDescent="0.2">
      <c r="A76" s="176" t="s">
        <v>280</v>
      </c>
      <c r="B76" s="176"/>
      <c r="C76" s="176"/>
      <c r="D76" s="176"/>
      <c r="E76" s="176"/>
      <c r="F76" s="176"/>
      <c r="G76" s="176"/>
      <c r="H76" s="177"/>
      <c r="I76" s="177"/>
      <c r="J76" s="177"/>
      <c r="K76" s="178"/>
      <c r="L76" s="67"/>
      <c r="M76" s="67"/>
      <c r="N76" s="67"/>
      <c r="O76" s="67"/>
      <c r="P76" s="67"/>
      <c r="Q76" s="67"/>
      <c r="R76" s="67"/>
      <c r="S76" s="175"/>
    </row>
    <row r="77" spans="1:23" ht="45.75" customHeight="1" x14ac:dyDescent="0.2">
      <c r="A77" s="179" t="s">
        <v>353</v>
      </c>
      <c r="B77" s="179"/>
      <c r="C77" s="179"/>
      <c r="D77" s="179"/>
      <c r="E77" s="179"/>
      <c r="F77" s="179"/>
      <c r="G77" s="179"/>
      <c r="H77" s="179"/>
      <c r="I77" s="179"/>
      <c r="J77" s="179"/>
      <c r="K77" s="179"/>
      <c r="L77" s="67"/>
      <c r="M77" s="67"/>
      <c r="N77" s="67"/>
      <c r="O77" s="67"/>
      <c r="P77" s="67"/>
      <c r="Q77" s="67"/>
      <c r="R77" s="67"/>
      <c r="S77" s="175"/>
    </row>
    <row r="78" spans="1:23" ht="14.25" customHeight="1" x14ac:dyDescent="0.2">
      <c r="A78" s="176" t="s">
        <v>281</v>
      </c>
      <c r="B78" s="176"/>
      <c r="C78" s="176"/>
      <c r="D78" s="176"/>
      <c r="E78" s="176"/>
      <c r="F78" s="176"/>
      <c r="G78" s="176"/>
      <c r="H78" s="176"/>
      <c r="I78" s="176"/>
      <c r="J78" s="176"/>
      <c r="K78" s="176"/>
      <c r="L78" s="67"/>
      <c r="M78" s="67"/>
      <c r="N78" s="67"/>
      <c r="O78" s="67"/>
      <c r="P78" s="67"/>
      <c r="Q78" s="67"/>
      <c r="R78" s="67"/>
      <c r="S78" s="175"/>
    </row>
    <row r="79" spans="1:23" ht="14.25" x14ac:dyDescent="0.2">
      <c r="A79" s="176" t="s">
        <v>354</v>
      </c>
      <c r="B79" s="176"/>
      <c r="C79" s="176"/>
      <c r="D79" s="176"/>
      <c r="E79" s="176"/>
      <c r="F79" s="176"/>
      <c r="G79" s="176"/>
      <c r="H79" s="176"/>
      <c r="I79" s="176"/>
      <c r="J79" s="176"/>
      <c r="K79" s="176"/>
      <c r="L79" s="67"/>
      <c r="M79" s="67"/>
      <c r="N79" s="67"/>
      <c r="O79" s="67"/>
      <c r="P79" s="67"/>
      <c r="Q79" s="67"/>
      <c r="R79" s="67"/>
      <c r="S79" s="175"/>
    </row>
    <row r="80" spans="1:23" ht="14.25" x14ac:dyDescent="0.2">
      <c r="A80" s="180" t="s">
        <v>282</v>
      </c>
      <c r="B80" s="177"/>
      <c r="C80" s="177"/>
      <c r="D80" s="177"/>
      <c r="E80" s="177"/>
      <c r="F80" s="177"/>
      <c r="G80" s="177"/>
      <c r="H80" s="177"/>
      <c r="I80" s="177"/>
      <c r="J80" s="177"/>
      <c r="K80" s="177"/>
      <c r="L80" s="67"/>
      <c r="M80" s="67"/>
      <c r="N80" s="67"/>
      <c r="O80" s="67"/>
      <c r="P80" s="67"/>
      <c r="Q80" s="67"/>
      <c r="R80" s="67"/>
      <c r="S80" s="175"/>
    </row>
    <row r="81" spans="1:21" ht="14.25" x14ac:dyDescent="0.2">
      <c r="A81" s="181" t="s">
        <v>283</v>
      </c>
      <c r="B81" s="182"/>
      <c r="C81" s="182"/>
      <c r="D81" s="182"/>
      <c r="E81" s="182"/>
      <c r="F81" s="182"/>
      <c r="G81" s="182"/>
      <c r="H81" s="182"/>
      <c r="I81" s="182"/>
      <c r="J81" s="182"/>
      <c r="K81" s="182"/>
      <c r="L81" s="183"/>
    </row>
    <row r="82" spans="1:21" x14ac:dyDescent="0.2">
      <c r="A82" s="184"/>
      <c r="B82" s="185"/>
      <c r="C82" s="185"/>
      <c r="D82" s="185"/>
      <c r="E82" s="185"/>
      <c r="F82" s="185"/>
      <c r="G82" s="185"/>
      <c r="H82" s="185"/>
      <c r="I82" s="185"/>
      <c r="J82" s="185"/>
      <c r="K82" s="183"/>
      <c r="L82" s="183"/>
    </row>
    <row r="83" spans="1:21" ht="44.25" customHeight="1" x14ac:dyDescent="0.2">
      <c r="A83" s="150" t="s">
        <v>359</v>
      </c>
      <c r="B83" s="150"/>
      <c r="C83" s="150"/>
      <c r="D83" s="150"/>
      <c r="E83" s="150"/>
      <c r="F83" s="150"/>
      <c r="G83" s="150"/>
      <c r="H83" s="150"/>
      <c r="I83" s="150"/>
      <c r="J83" s="150"/>
      <c r="K83" s="150"/>
      <c r="L83" s="183"/>
    </row>
    <row r="84" spans="1:21" ht="14.25" x14ac:dyDescent="0.2">
      <c r="A84" s="186" t="s">
        <v>360</v>
      </c>
      <c r="B84" s="186"/>
      <c r="C84" s="186"/>
      <c r="D84" s="186"/>
      <c r="E84" s="186"/>
      <c r="F84" s="186"/>
      <c r="G84" s="186"/>
      <c r="H84" s="186"/>
      <c r="I84" s="186"/>
      <c r="J84" s="186"/>
      <c r="K84" s="186"/>
      <c r="L84" s="183"/>
    </row>
    <row r="85" spans="1:21" x14ac:dyDescent="0.2">
      <c r="A85" s="184"/>
      <c r="B85" s="185"/>
      <c r="C85" s="185"/>
      <c r="D85" s="185"/>
      <c r="E85" s="185"/>
      <c r="F85" s="185"/>
      <c r="G85" s="185"/>
      <c r="H85" s="185"/>
      <c r="I85" s="185"/>
      <c r="J85" s="185"/>
      <c r="K85" s="183"/>
      <c r="L85" s="183"/>
    </row>
    <row r="86" spans="1:21" x14ac:dyDescent="0.2">
      <c r="A86" s="184"/>
      <c r="B86" s="185"/>
      <c r="C86" s="185"/>
      <c r="D86" s="185"/>
      <c r="E86" s="185"/>
      <c r="F86" s="185"/>
      <c r="G86" s="185"/>
      <c r="H86" s="185"/>
      <c r="I86" s="185"/>
      <c r="J86" s="185"/>
      <c r="K86" s="183"/>
      <c r="L86" s="183"/>
    </row>
    <row r="87" spans="1:21" x14ac:dyDescent="0.2">
      <c r="A87" s="184"/>
      <c r="B87" s="185"/>
      <c r="C87" s="185"/>
      <c r="D87" s="185"/>
      <c r="E87" s="185"/>
      <c r="F87" s="185"/>
      <c r="G87" s="185"/>
      <c r="H87" s="185"/>
      <c r="I87" s="185"/>
      <c r="J87" s="185"/>
      <c r="K87" s="183"/>
      <c r="L87" s="183"/>
    </row>
    <row r="88" spans="1:21" ht="23.25" x14ac:dyDescent="0.2">
      <c r="A88" s="57" t="s">
        <v>444</v>
      </c>
      <c r="B88" s="165"/>
      <c r="C88" s="165"/>
      <c r="D88" s="165"/>
      <c r="E88" s="21"/>
      <c r="F88" s="21"/>
      <c r="G88" s="21"/>
      <c r="H88" s="21"/>
      <c r="I88" s="21"/>
      <c r="J88" s="21"/>
      <c r="K88" s="21"/>
    </row>
    <row r="89" spans="1:21" ht="24" thickBot="1" x14ac:dyDescent="0.4">
      <c r="A89" s="166" t="s">
        <v>437</v>
      </c>
      <c r="B89" s="22"/>
      <c r="C89" s="22"/>
      <c r="D89" s="22"/>
      <c r="E89" s="22"/>
      <c r="F89" s="22"/>
      <c r="G89" s="22"/>
      <c r="H89" s="22"/>
      <c r="I89" s="22"/>
      <c r="J89" s="22"/>
      <c r="K89" s="22"/>
      <c r="L89" s="22"/>
      <c r="M89" s="22"/>
      <c r="N89" s="22"/>
      <c r="R89" s="23" t="s">
        <v>35</v>
      </c>
    </row>
    <row r="90" spans="1:21" ht="16.5" x14ac:dyDescent="0.25">
      <c r="A90" s="109"/>
      <c r="B90" s="187" t="s">
        <v>512</v>
      </c>
      <c r="C90" s="187"/>
      <c r="D90" s="188" t="s">
        <v>513</v>
      </c>
      <c r="E90" s="188" t="s">
        <v>274</v>
      </c>
      <c r="F90" s="188" t="s">
        <v>38</v>
      </c>
      <c r="G90" s="188" t="s">
        <v>275</v>
      </c>
      <c r="H90" s="188" t="s">
        <v>514</v>
      </c>
      <c r="I90" s="188" t="s">
        <v>515</v>
      </c>
      <c r="J90" s="188" t="s">
        <v>516</v>
      </c>
      <c r="K90" s="188" t="s">
        <v>517</v>
      </c>
      <c r="L90" s="188" t="s">
        <v>518</v>
      </c>
      <c r="M90" s="188" t="s">
        <v>276</v>
      </c>
      <c r="N90" s="188" t="s">
        <v>277</v>
      </c>
      <c r="O90" s="188" t="s">
        <v>131</v>
      </c>
      <c r="P90" s="188" t="s">
        <v>139</v>
      </c>
      <c r="Q90" s="188" t="s">
        <v>519</v>
      </c>
      <c r="R90" s="188" t="s">
        <v>34</v>
      </c>
    </row>
    <row r="91" spans="1:21" ht="99" customHeight="1" thickBot="1" x14ac:dyDescent="0.3">
      <c r="A91" s="110" t="s">
        <v>45</v>
      </c>
      <c r="B91" s="189" t="s">
        <v>278</v>
      </c>
      <c r="C91" s="189" t="s">
        <v>279</v>
      </c>
      <c r="D91" s="190"/>
      <c r="E91" s="190"/>
      <c r="F91" s="190"/>
      <c r="G91" s="190"/>
      <c r="H91" s="190"/>
      <c r="I91" s="190"/>
      <c r="J91" s="190"/>
      <c r="K91" s="190"/>
      <c r="L91" s="190"/>
      <c r="M91" s="190"/>
      <c r="N91" s="190"/>
      <c r="O91" s="190"/>
      <c r="P91" s="190"/>
      <c r="Q91" s="190"/>
      <c r="R91" s="190"/>
    </row>
    <row r="92" spans="1:21" ht="18" x14ac:dyDescent="0.25">
      <c r="A92" s="106" t="s">
        <v>50</v>
      </c>
      <c r="B92" s="107">
        <v>14</v>
      </c>
      <c r="C92" s="107">
        <v>0</v>
      </c>
      <c r="D92" s="107">
        <v>60</v>
      </c>
      <c r="E92" s="107">
        <v>0</v>
      </c>
      <c r="F92" s="107">
        <v>0</v>
      </c>
      <c r="G92" s="107">
        <v>74</v>
      </c>
      <c r="H92" s="107">
        <v>0</v>
      </c>
      <c r="I92" s="107">
        <v>72</v>
      </c>
      <c r="J92" s="107">
        <v>72</v>
      </c>
      <c r="K92" s="107">
        <v>0</v>
      </c>
      <c r="L92" s="107">
        <v>93</v>
      </c>
      <c r="M92" s="107">
        <v>0</v>
      </c>
      <c r="N92" s="107">
        <v>93</v>
      </c>
      <c r="O92" s="107">
        <v>8</v>
      </c>
      <c r="P92" s="107">
        <v>2</v>
      </c>
      <c r="Q92" s="107">
        <v>67</v>
      </c>
      <c r="R92" s="107">
        <v>316</v>
      </c>
    </row>
    <row r="93" spans="1:21" ht="18" x14ac:dyDescent="0.25">
      <c r="A93" s="106" t="s">
        <v>51</v>
      </c>
      <c r="B93" s="107">
        <v>51</v>
      </c>
      <c r="C93" s="107">
        <v>0</v>
      </c>
      <c r="D93" s="107">
        <v>61</v>
      </c>
      <c r="E93" s="107">
        <v>0</v>
      </c>
      <c r="F93" s="107">
        <v>0</v>
      </c>
      <c r="G93" s="107">
        <v>112</v>
      </c>
      <c r="H93" s="107">
        <v>0</v>
      </c>
      <c r="I93" s="107">
        <v>71</v>
      </c>
      <c r="J93" s="107">
        <v>71</v>
      </c>
      <c r="K93" s="107">
        <v>0</v>
      </c>
      <c r="L93" s="107">
        <v>96</v>
      </c>
      <c r="M93" s="107">
        <v>0</v>
      </c>
      <c r="N93" s="107">
        <v>96</v>
      </c>
      <c r="O93" s="107">
        <v>8</v>
      </c>
      <c r="P93" s="107">
        <v>1</v>
      </c>
      <c r="Q93" s="107">
        <v>67</v>
      </c>
      <c r="R93" s="107">
        <v>355</v>
      </c>
    </row>
    <row r="94" spans="1:21" ht="18" x14ac:dyDescent="0.25">
      <c r="A94" s="106" t="s">
        <v>52</v>
      </c>
      <c r="B94" s="107">
        <v>64</v>
      </c>
      <c r="C94" s="107">
        <v>0</v>
      </c>
      <c r="D94" s="107">
        <v>63</v>
      </c>
      <c r="E94" s="107">
        <v>0</v>
      </c>
      <c r="F94" s="107">
        <v>0</v>
      </c>
      <c r="G94" s="107">
        <v>127</v>
      </c>
      <c r="H94" s="107">
        <v>0</v>
      </c>
      <c r="I94" s="107">
        <v>67</v>
      </c>
      <c r="J94" s="107">
        <v>67</v>
      </c>
      <c r="K94" s="107">
        <v>0</v>
      </c>
      <c r="L94" s="107">
        <v>98</v>
      </c>
      <c r="M94" s="107">
        <v>0</v>
      </c>
      <c r="N94" s="107">
        <v>98</v>
      </c>
      <c r="O94" s="107">
        <v>9</v>
      </c>
      <c r="P94" s="107">
        <v>2</v>
      </c>
      <c r="Q94" s="107">
        <v>67</v>
      </c>
      <c r="R94" s="107">
        <v>370</v>
      </c>
    </row>
    <row r="95" spans="1:21" ht="17.25" customHeight="1" x14ac:dyDescent="0.25">
      <c r="A95" s="106" t="s">
        <v>53</v>
      </c>
      <c r="B95" s="107">
        <v>70</v>
      </c>
      <c r="C95" s="107">
        <v>0</v>
      </c>
      <c r="D95" s="107">
        <v>62</v>
      </c>
      <c r="E95" s="107">
        <v>0</v>
      </c>
      <c r="F95" s="107">
        <v>0</v>
      </c>
      <c r="G95" s="107">
        <v>132</v>
      </c>
      <c r="H95" s="107">
        <v>0</v>
      </c>
      <c r="I95" s="107">
        <v>62</v>
      </c>
      <c r="J95" s="107">
        <v>62</v>
      </c>
      <c r="K95" s="107">
        <v>1</v>
      </c>
      <c r="L95" s="107">
        <v>110</v>
      </c>
      <c r="M95" s="107">
        <v>0</v>
      </c>
      <c r="N95" s="107">
        <v>111</v>
      </c>
      <c r="O95" s="107">
        <v>8</v>
      </c>
      <c r="P95" s="107">
        <v>2</v>
      </c>
      <c r="Q95" s="107">
        <v>69</v>
      </c>
      <c r="R95" s="107">
        <v>384</v>
      </c>
    </row>
    <row r="96" spans="1:21" ht="24" customHeight="1" x14ac:dyDescent="0.25">
      <c r="A96" s="106" t="s">
        <v>54</v>
      </c>
      <c r="B96" s="107">
        <v>97</v>
      </c>
      <c r="C96" s="107" t="s">
        <v>350</v>
      </c>
      <c r="D96" s="107">
        <v>61</v>
      </c>
      <c r="E96" s="107" t="s">
        <v>367</v>
      </c>
      <c r="F96" s="107">
        <v>1</v>
      </c>
      <c r="G96" s="107">
        <v>159</v>
      </c>
      <c r="H96" s="107" t="s">
        <v>368</v>
      </c>
      <c r="I96" s="107">
        <v>66</v>
      </c>
      <c r="J96" s="107">
        <v>66</v>
      </c>
      <c r="K96" s="107">
        <v>1</v>
      </c>
      <c r="L96" s="107">
        <v>117</v>
      </c>
      <c r="M96" s="107" t="s">
        <v>350</v>
      </c>
      <c r="N96" s="107">
        <v>118</v>
      </c>
      <c r="O96" s="107">
        <v>8</v>
      </c>
      <c r="P96" s="107">
        <v>2</v>
      </c>
      <c r="Q96" s="107">
        <v>72</v>
      </c>
      <c r="R96" s="107">
        <v>425</v>
      </c>
      <c r="S96" s="191"/>
      <c r="U96" s="191"/>
    </row>
    <row r="97" spans="1:21" ht="18" x14ac:dyDescent="0.25">
      <c r="A97" s="106" t="s">
        <v>55</v>
      </c>
      <c r="B97" s="107">
        <v>119</v>
      </c>
      <c r="C97" s="107">
        <v>12</v>
      </c>
      <c r="D97" s="107">
        <v>63</v>
      </c>
      <c r="E97" s="107" t="s">
        <v>367</v>
      </c>
      <c r="F97" s="107">
        <v>14</v>
      </c>
      <c r="G97" s="107">
        <v>208</v>
      </c>
      <c r="H97" s="107" t="s">
        <v>368</v>
      </c>
      <c r="I97" s="107">
        <v>66</v>
      </c>
      <c r="J97" s="107">
        <v>66</v>
      </c>
      <c r="K97" s="107">
        <v>6</v>
      </c>
      <c r="L97" s="107">
        <v>119</v>
      </c>
      <c r="M97" s="107" t="s">
        <v>350</v>
      </c>
      <c r="N97" s="107">
        <v>125</v>
      </c>
      <c r="O97" s="107">
        <v>9</v>
      </c>
      <c r="P97" s="107">
        <v>2</v>
      </c>
      <c r="Q97" s="107">
        <v>82</v>
      </c>
      <c r="R97" s="107">
        <v>492</v>
      </c>
      <c r="U97" s="191"/>
    </row>
    <row r="98" spans="1:21" ht="18" x14ac:dyDescent="0.25">
      <c r="A98" s="106" t="s">
        <v>56</v>
      </c>
      <c r="B98" s="107">
        <v>136</v>
      </c>
      <c r="C98" s="107">
        <v>31</v>
      </c>
      <c r="D98" s="107">
        <v>63</v>
      </c>
      <c r="E98" s="107" t="s">
        <v>367</v>
      </c>
      <c r="F98" s="107">
        <v>15</v>
      </c>
      <c r="G98" s="107">
        <v>245</v>
      </c>
      <c r="H98" s="107" t="s">
        <v>368</v>
      </c>
      <c r="I98" s="107">
        <v>59</v>
      </c>
      <c r="J98" s="107">
        <v>59</v>
      </c>
      <c r="K98" s="107">
        <v>31</v>
      </c>
      <c r="L98" s="107">
        <v>122</v>
      </c>
      <c r="M98" s="107" t="s">
        <v>350</v>
      </c>
      <c r="N98" s="107">
        <v>153</v>
      </c>
      <c r="O98" s="107">
        <v>9</v>
      </c>
      <c r="P98" s="107">
        <v>2</v>
      </c>
      <c r="Q98" s="107">
        <v>78</v>
      </c>
      <c r="R98" s="107">
        <v>546</v>
      </c>
      <c r="U98" s="191"/>
    </row>
    <row r="99" spans="1:21" ht="18" x14ac:dyDescent="0.25">
      <c r="A99" s="108" t="s">
        <v>57</v>
      </c>
      <c r="B99" s="107">
        <v>168</v>
      </c>
      <c r="C99" s="107">
        <v>39</v>
      </c>
      <c r="D99" s="107">
        <v>64</v>
      </c>
      <c r="E99" s="107" t="s">
        <v>367</v>
      </c>
      <c r="F99" s="107">
        <v>16</v>
      </c>
      <c r="G99" s="107">
        <v>287</v>
      </c>
      <c r="H99" s="107" t="s">
        <v>368</v>
      </c>
      <c r="I99" s="107">
        <v>51</v>
      </c>
      <c r="J99" s="107">
        <v>51</v>
      </c>
      <c r="K99" s="107">
        <v>42</v>
      </c>
      <c r="L99" s="107">
        <v>121</v>
      </c>
      <c r="M99" s="107" t="s">
        <v>350</v>
      </c>
      <c r="N99" s="107">
        <v>163</v>
      </c>
      <c r="O99" s="107">
        <v>9</v>
      </c>
      <c r="P99" s="107">
        <v>3</v>
      </c>
      <c r="Q99" s="107">
        <v>75</v>
      </c>
      <c r="R99" s="107">
        <v>588</v>
      </c>
      <c r="U99" s="191"/>
    </row>
    <row r="100" spans="1:21" ht="22.5" customHeight="1" x14ac:dyDescent="0.25">
      <c r="A100" s="106" t="s">
        <v>58</v>
      </c>
      <c r="B100" s="107">
        <v>187</v>
      </c>
      <c r="C100" s="107">
        <v>55</v>
      </c>
      <c r="D100" s="107">
        <v>63</v>
      </c>
      <c r="E100" s="107" t="s">
        <v>367</v>
      </c>
      <c r="F100" s="107">
        <v>16</v>
      </c>
      <c r="G100" s="107">
        <v>321</v>
      </c>
      <c r="H100" s="107" t="s">
        <v>368</v>
      </c>
      <c r="I100" s="107">
        <v>46</v>
      </c>
      <c r="J100" s="107">
        <v>46</v>
      </c>
      <c r="K100" s="107">
        <v>48</v>
      </c>
      <c r="L100" s="107">
        <v>121</v>
      </c>
      <c r="M100" s="107" t="s">
        <v>350</v>
      </c>
      <c r="N100" s="107">
        <v>169</v>
      </c>
      <c r="O100" s="107">
        <v>8</v>
      </c>
      <c r="P100" s="107">
        <v>3</v>
      </c>
      <c r="Q100" s="107">
        <v>75</v>
      </c>
      <c r="R100" s="107">
        <v>622</v>
      </c>
      <c r="U100" s="191"/>
    </row>
    <row r="101" spans="1:21" ht="18" x14ac:dyDescent="0.25">
      <c r="A101" s="106" t="s">
        <v>59</v>
      </c>
      <c r="B101" s="107">
        <v>246</v>
      </c>
      <c r="C101" s="107">
        <v>68</v>
      </c>
      <c r="D101" s="107">
        <v>62</v>
      </c>
      <c r="E101" s="107" t="s">
        <v>367</v>
      </c>
      <c r="F101" s="107">
        <v>16</v>
      </c>
      <c r="G101" s="107">
        <v>392</v>
      </c>
      <c r="H101" s="107" t="s">
        <v>368</v>
      </c>
      <c r="I101" s="107">
        <v>46</v>
      </c>
      <c r="J101" s="107">
        <v>46</v>
      </c>
      <c r="K101" s="107">
        <v>48</v>
      </c>
      <c r="L101" s="107">
        <v>125</v>
      </c>
      <c r="M101" s="107" t="s">
        <v>350</v>
      </c>
      <c r="N101" s="107">
        <v>173</v>
      </c>
      <c r="O101" s="107">
        <v>7</v>
      </c>
      <c r="P101" s="107">
        <v>3</v>
      </c>
      <c r="Q101" s="107">
        <v>78</v>
      </c>
      <c r="R101" s="107">
        <v>699</v>
      </c>
      <c r="U101" s="191"/>
    </row>
    <row r="102" spans="1:21" ht="18" x14ac:dyDescent="0.25">
      <c r="A102" s="108" t="s">
        <v>61</v>
      </c>
      <c r="B102" s="107">
        <v>290</v>
      </c>
      <c r="C102" s="107">
        <v>74</v>
      </c>
      <c r="D102" s="107">
        <v>66</v>
      </c>
      <c r="E102" s="107" t="s">
        <v>367</v>
      </c>
      <c r="F102" s="107">
        <v>15</v>
      </c>
      <c r="G102" s="107">
        <v>445</v>
      </c>
      <c r="H102" s="107" t="s">
        <v>368</v>
      </c>
      <c r="I102" s="107">
        <v>45</v>
      </c>
      <c r="J102" s="107">
        <v>45</v>
      </c>
      <c r="K102" s="107">
        <v>55</v>
      </c>
      <c r="L102" s="107">
        <v>120</v>
      </c>
      <c r="M102" s="107" t="s">
        <v>350</v>
      </c>
      <c r="N102" s="107">
        <v>175</v>
      </c>
      <c r="O102" s="107">
        <v>8</v>
      </c>
      <c r="P102" s="107">
        <v>4</v>
      </c>
      <c r="Q102" s="107">
        <v>78</v>
      </c>
      <c r="R102" s="107">
        <v>755</v>
      </c>
      <c r="U102" s="191"/>
    </row>
    <row r="103" spans="1:21" ht="18" x14ac:dyDescent="0.25">
      <c r="A103" s="108" t="s">
        <v>125</v>
      </c>
      <c r="B103" s="107">
        <v>330</v>
      </c>
      <c r="C103" s="107">
        <v>85</v>
      </c>
      <c r="D103" s="107">
        <v>66</v>
      </c>
      <c r="E103" s="107" t="s">
        <v>367</v>
      </c>
      <c r="F103" s="107">
        <v>16</v>
      </c>
      <c r="G103" s="107">
        <v>497</v>
      </c>
      <c r="H103" s="107" t="s">
        <v>368</v>
      </c>
      <c r="I103" s="107">
        <v>43</v>
      </c>
      <c r="J103" s="107">
        <v>43</v>
      </c>
      <c r="K103" s="107">
        <v>58</v>
      </c>
      <c r="L103" s="107">
        <v>119</v>
      </c>
      <c r="M103" s="107" t="s">
        <v>350</v>
      </c>
      <c r="N103" s="107">
        <v>177</v>
      </c>
      <c r="O103" s="107">
        <v>8</v>
      </c>
      <c r="P103" s="107">
        <v>4</v>
      </c>
      <c r="Q103" s="107">
        <v>80</v>
      </c>
      <c r="R103" s="107">
        <v>809</v>
      </c>
      <c r="U103" s="191"/>
    </row>
    <row r="104" spans="1:21" ht="21.75" customHeight="1" x14ac:dyDescent="0.25">
      <c r="A104" s="106" t="s">
        <v>126</v>
      </c>
      <c r="B104" s="107">
        <v>437</v>
      </c>
      <c r="C104" s="107">
        <v>104</v>
      </c>
      <c r="D104" s="107">
        <v>65</v>
      </c>
      <c r="E104" s="107" t="s">
        <v>367</v>
      </c>
      <c r="F104" s="107">
        <v>16</v>
      </c>
      <c r="G104" s="107">
        <v>622</v>
      </c>
      <c r="H104" s="107" t="s">
        <v>368</v>
      </c>
      <c r="I104" s="107">
        <v>41</v>
      </c>
      <c r="J104" s="107">
        <v>41</v>
      </c>
      <c r="K104" s="107">
        <v>70</v>
      </c>
      <c r="L104" s="107">
        <v>119</v>
      </c>
      <c r="M104" s="107" t="s">
        <v>350</v>
      </c>
      <c r="N104" s="107">
        <v>189</v>
      </c>
      <c r="O104" s="107">
        <v>7</v>
      </c>
      <c r="P104" s="107">
        <v>4</v>
      </c>
      <c r="Q104" s="107">
        <v>82</v>
      </c>
      <c r="R104" s="107">
        <v>945</v>
      </c>
      <c r="U104" s="191"/>
    </row>
    <row r="105" spans="1:21" ht="18" customHeight="1" x14ac:dyDescent="0.25">
      <c r="A105" s="106" t="s">
        <v>127</v>
      </c>
      <c r="B105" s="107">
        <v>555</v>
      </c>
      <c r="C105" s="107">
        <v>152</v>
      </c>
      <c r="D105" s="107">
        <v>65</v>
      </c>
      <c r="E105" s="107" t="s">
        <v>367</v>
      </c>
      <c r="F105" s="107">
        <v>15</v>
      </c>
      <c r="G105" s="107">
        <v>787</v>
      </c>
      <c r="H105" s="107">
        <v>3</v>
      </c>
      <c r="I105" s="107">
        <v>38</v>
      </c>
      <c r="J105" s="107">
        <v>41</v>
      </c>
      <c r="K105" s="107">
        <v>80</v>
      </c>
      <c r="L105" s="107">
        <v>120</v>
      </c>
      <c r="M105" s="107" t="s">
        <v>350</v>
      </c>
      <c r="N105" s="107">
        <v>200</v>
      </c>
      <c r="O105" s="107">
        <v>8</v>
      </c>
      <c r="P105" s="107">
        <v>5</v>
      </c>
      <c r="Q105" s="107">
        <v>81</v>
      </c>
      <c r="R105" s="107">
        <v>1122</v>
      </c>
      <c r="T105" s="192"/>
      <c r="U105" s="191"/>
    </row>
    <row r="106" spans="1:21" ht="18" x14ac:dyDescent="0.25">
      <c r="A106" s="106" t="s">
        <v>128</v>
      </c>
      <c r="B106" s="107">
        <v>702</v>
      </c>
      <c r="C106" s="107">
        <v>273</v>
      </c>
      <c r="D106" s="107">
        <v>73</v>
      </c>
      <c r="E106" s="107" t="s">
        <v>367</v>
      </c>
      <c r="F106" s="107">
        <v>17</v>
      </c>
      <c r="G106" s="107">
        <v>1065</v>
      </c>
      <c r="H106" s="107">
        <v>3</v>
      </c>
      <c r="I106" s="107">
        <v>31</v>
      </c>
      <c r="J106" s="107">
        <v>34</v>
      </c>
      <c r="K106" s="107">
        <v>89</v>
      </c>
      <c r="L106" s="107">
        <v>120</v>
      </c>
      <c r="M106" s="107" t="s">
        <v>350</v>
      </c>
      <c r="N106" s="107">
        <v>209</v>
      </c>
      <c r="O106" s="107">
        <v>9</v>
      </c>
      <c r="P106" s="107">
        <v>12</v>
      </c>
      <c r="Q106" s="107">
        <v>82</v>
      </c>
      <c r="R106" s="107">
        <v>1411</v>
      </c>
      <c r="T106" s="192"/>
      <c r="U106" s="191"/>
    </row>
    <row r="107" spans="1:21" ht="18" x14ac:dyDescent="0.25">
      <c r="A107" s="106" t="s">
        <v>211</v>
      </c>
      <c r="B107" s="107">
        <v>862</v>
      </c>
      <c r="C107" s="107">
        <v>363</v>
      </c>
      <c r="D107" s="107">
        <v>83</v>
      </c>
      <c r="E107" s="107" t="s">
        <v>367</v>
      </c>
      <c r="F107" s="107">
        <v>18</v>
      </c>
      <c r="G107" s="107">
        <v>1326</v>
      </c>
      <c r="H107" s="107">
        <v>3</v>
      </c>
      <c r="I107" s="107">
        <v>28</v>
      </c>
      <c r="J107" s="107">
        <v>31</v>
      </c>
      <c r="K107" s="107">
        <v>96</v>
      </c>
      <c r="L107" s="107">
        <v>126</v>
      </c>
      <c r="M107" s="107" t="s">
        <v>350</v>
      </c>
      <c r="N107" s="107">
        <v>222</v>
      </c>
      <c r="O107" s="107">
        <v>9</v>
      </c>
      <c r="P107" s="107">
        <v>13</v>
      </c>
      <c r="Q107" s="107">
        <v>84</v>
      </c>
      <c r="R107" s="107">
        <v>1685</v>
      </c>
      <c r="T107" s="192"/>
      <c r="U107" s="191"/>
    </row>
    <row r="108" spans="1:21" ht="24" customHeight="1" x14ac:dyDescent="0.25">
      <c r="A108" s="106" t="s">
        <v>212</v>
      </c>
      <c r="B108" s="107">
        <v>1024</v>
      </c>
      <c r="C108" s="107">
        <v>541</v>
      </c>
      <c r="D108" s="107">
        <v>101</v>
      </c>
      <c r="E108" s="107" t="s">
        <v>367</v>
      </c>
      <c r="F108" s="107">
        <v>27</v>
      </c>
      <c r="G108" s="107">
        <v>1693</v>
      </c>
      <c r="H108" s="107">
        <v>3</v>
      </c>
      <c r="I108" s="107">
        <v>30</v>
      </c>
      <c r="J108" s="107">
        <v>33</v>
      </c>
      <c r="K108" s="107">
        <v>113</v>
      </c>
      <c r="L108" s="107">
        <v>126</v>
      </c>
      <c r="M108" s="107" t="s">
        <v>350</v>
      </c>
      <c r="N108" s="107">
        <v>239</v>
      </c>
      <c r="O108" s="107">
        <v>9</v>
      </c>
      <c r="P108" s="107">
        <v>21</v>
      </c>
      <c r="Q108" s="107">
        <v>82</v>
      </c>
      <c r="R108" s="107">
        <v>2077</v>
      </c>
      <c r="T108" s="192"/>
      <c r="U108" s="191"/>
    </row>
    <row r="109" spans="1:21" ht="18" x14ac:dyDescent="0.25">
      <c r="A109" s="106" t="s">
        <v>210</v>
      </c>
      <c r="B109" s="107">
        <v>1149</v>
      </c>
      <c r="C109" s="107">
        <v>716</v>
      </c>
      <c r="D109" s="107">
        <v>111</v>
      </c>
      <c r="E109" s="107" t="s">
        <v>367</v>
      </c>
      <c r="F109" s="107">
        <v>29</v>
      </c>
      <c r="G109" s="107">
        <v>2005</v>
      </c>
      <c r="H109" s="107">
        <v>3</v>
      </c>
      <c r="I109" s="107">
        <v>29</v>
      </c>
      <c r="J109" s="107">
        <v>32</v>
      </c>
      <c r="K109" s="107">
        <v>133</v>
      </c>
      <c r="L109" s="107">
        <v>116</v>
      </c>
      <c r="M109" s="107" t="s">
        <v>350</v>
      </c>
      <c r="N109" s="107">
        <v>249</v>
      </c>
      <c r="O109" s="107">
        <v>9</v>
      </c>
      <c r="P109" s="107">
        <v>22</v>
      </c>
      <c r="Q109" s="107">
        <v>79</v>
      </c>
      <c r="R109" s="107">
        <v>2396</v>
      </c>
      <c r="T109" s="192"/>
      <c r="U109" s="191"/>
    </row>
    <row r="110" spans="1:21" ht="15.75" customHeight="1" x14ac:dyDescent="0.25">
      <c r="A110" s="106" t="s">
        <v>213</v>
      </c>
      <c r="B110" s="107">
        <v>1262</v>
      </c>
      <c r="C110" s="107">
        <v>891</v>
      </c>
      <c r="D110" s="107">
        <v>100</v>
      </c>
      <c r="E110" s="107">
        <v>1</v>
      </c>
      <c r="F110" s="107">
        <v>29</v>
      </c>
      <c r="G110" s="107">
        <v>2283</v>
      </c>
      <c r="H110" s="107">
        <v>4</v>
      </c>
      <c r="I110" s="107">
        <v>26</v>
      </c>
      <c r="J110" s="107">
        <v>30</v>
      </c>
      <c r="K110" s="107">
        <v>150</v>
      </c>
      <c r="L110" s="107">
        <v>109</v>
      </c>
      <c r="M110" s="107" t="s">
        <v>350</v>
      </c>
      <c r="N110" s="107">
        <v>259</v>
      </c>
      <c r="O110" s="107">
        <v>8</v>
      </c>
      <c r="P110" s="107">
        <v>21</v>
      </c>
      <c r="Q110" s="107">
        <v>78</v>
      </c>
      <c r="R110" s="107">
        <v>2679</v>
      </c>
      <c r="T110" s="192"/>
      <c r="U110" s="191"/>
    </row>
    <row r="111" spans="1:21" ht="18" x14ac:dyDescent="0.25">
      <c r="A111" s="106" t="s">
        <v>237</v>
      </c>
      <c r="B111" s="107">
        <v>1451</v>
      </c>
      <c r="C111" s="107">
        <v>1060</v>
      </c>
      <c r="D111" s="107">
        <v>102</v>
      </c>
      <c r="E111" s="107">
        <v>1</v>
      </c>
      <c r="F111" s="107">
        <v>32</v>
      </c>
      <c r="G111" s="107">
        <v>2646</v>
      </c>
      <c r="H111" s="107">
        <v>4</v>
      </c>
      <c r="I111" s="107">
        <v>28</v>
      </c>
      <c r="J111" s="107">
        <v>32</v>
      </c>
      <c r="K111" s="107">
        <v>152</v>
      </c>
      <c r="L111" s="107">
        <v>118</v>
      </c>
      <c r="M111" s="107" t="s">
        <v>350</v>
      </c>
      <c r="N111" s="107">
        <v>270</v>
      </c>
      <c r="O111" s="107">
        <v>8</v>
      </c>
      <c r="P111" s="107">
        <v>21</v>
      </c>
      <c r="Q111" s="107">
        <v>78</v>
      </c>
      <c r="R111" s="107">
        <v>3055</v>
      </c>
      <c r="T111" s="192"/>
      <c r="U111" s="191"/>
    </row>
    <row r="112" spans="1:21" ht="25.5" customHeight="1" x14ac:dyDescent="0.25">
      <c r="A112" s="106" t="s">
        <v>234</v>
      </c>
      <c r="B112" s="107">
        <v>1633</v>
      </c>
      <c r="C112" s="107">
        <v>1334</v>
      </c>
      <c r="D112" s="107">
        <v>107</v>
      </c>
      <c r="E112" s="107">
        <v>5</v>
      </c>
      <c r="F112" s="107">
        <v>36</v>
      </c>
      <c r="G112" s="107">
        <v>3115</v>
      </c>
      <c r="H112" s="107">
        <v>4</v>
      </c>
      <c r="I112" s="107">
        <v>29</v>
      </c>
      <c r="J112" s="107">
        <v>33</v>
      </c>
      <c r="K112" s="107">
        <v>176</v>
      </c>
      <c r="L112" s="107">
        <v>115</v>
      </c>
      <c r="M112" s="107" t="s">
        <v>350</v>
      </c>
      <c r="N112" s="107">
        <v>291</v>
      </c>
      <c r="O112" s="107">
        <v>9</v>
      </c>
      <c r="P112" s="107">
        <v>21</v>
      </c>
      <c r="Q112" s="107">
        <v>76</v>
      </c>
      <c r="R112" s="107">
        <v>3545</v>
      </c>
      <c r="T112" s="192"/>
      <c r="U112" s="191"/>
    </row>
    <row r="113" spans="1:22" ht="18" x14ac:dyDescent="0.25">
      <c r="A113" s="106" t="s">
        <v>235</v>
      </c>
      <c r="B113" s="107">
        <v>1768</v>
      </c>
      <c r="C113" s="107">
        <v>1512</v>
      </c>
      <c r="D113" s="107">
        <v>116</v>
      </c>
      <c r="E113" s="107">
        <v>26</v>
      </c>
      <c r="F113" s="107">
        <v>36</v>
      </c>
      <c r="G113" s="107">
        <v>3458</v>
      </c>
      <c r="H113" s="107">
        <v>4</v>
      </c>
      <c r="I113" s="107">
        <v>33</v>
      </c>
      <c r="J113" s="107">
        <v>37</v>
      </c>
      <c r="K113" s="107">
        <v>202</v>
      </c>
      <c r="L113" s="107">
        <v>114</v>
      </c>
      <c r="M113" s="107" t="s">
        <v>350</v>
      </c>
      <c r="N113" s="107">
        <v>316</v>
      </c>
      <c r="O113" s="107">
        <v>9</v>
      </c>
      <c r="P113" s="107">
        <v>21</v>
      </c>
      <c r="Q113" s="107">
        <v>77</v>
      </c>
      <c r="R113" s="107">
        <v>3918</v>
      </c>
      <c r="T113" s="192"/>
      <c r="U113" s="191"/>
    </row>
    <row r="114" spans="1:22" ht="18" x14ac:dyDescent="0.25">
      <c r="A114" s="106" t="s">
        <v>236</v>
      </c>
      <c r="B114" s="107">
        <v>1961</v>
      </c>
      <c r="C114" s="107">
        <v>1761</v>
      </c>
      <c r="D114" s="107">
        <v>121</v>
      </c>
      <c r="E114" s="107">
        <v>40</v>
      </c>
      <c r="F114" s="107">
        <v>36</v>
      </c>
      <c r="G114" s="107">
        <v>3919</v>
      </c>
      <c r="H114" s="107">
        <v>4</v>
      </c>
      <c r="I114" s="107">
        <v>37</v>
      </c>
      <c r="J114" s="107">
        <v>41</v>
      </c>
      <c r="K114" s="107">
        <v>219</v>
      </c>
      <c r="L114" s="107">
        <v>113</v>
      </c>
      <c r="M114" s="107" t="s">
        <v>350</v>
      </c>
      <c r="N114" s="107">
        <v>332</v>
      </c>
      <c r="O114" s="107">
        <v>10</v>
      </c>
      <c r="P114" s="107">
        <v>21</v>
      </c>
      <c r="Q114" s="107">
        <v>69</v>
      </c>
      <c r="R114" s="107">
        <v>4392</v>
      </c>
      <c r="T114" s="192"/>
      <c r="U114" s="191"/>
    </row>
    <row r="115" spans="1:22" ht="18" customHeight="1" x14ac:dyDescent="0.25">
      <c r="A115" s="106" t="s">
        <v>244</v>
      </c>
      <c r="B115" s="107">
        <v>2125</v>
      </c>
      <c r="C115" s="107">
        <v>1931</v>
      </c>
      <c r="D115" s="107">
        <v>127</v>
      </c>
      <c r="E115" s="107">
        <v>58</v>
      </c>
      <c r="F115" s="107">
        <v>37</v>
      </c>
      <c r="G115" s="107">
        <v>4278</v>
      </c>
      <c r="H115" s="107">
        <v>4</v>
      </c>
      <c r="I115" s="107">
        <v>31</v>
      </c>
      <c r="J115" s="107">
        <v>35</v>
      </c>
      <c r="K115" s="107">
        <v>229</v>
      </c>
      <c r="L115" s="107">
        <v>114</v>
      </c>
      <c r="M115" s="107" t="s">
        <v>350</v>
      </c>
      <c r="N115" s="107">
        <v>343</v>
      </c>
      <c r="O115" s="107">
        <v>9</v>
      </c>
      <c r="P115" s="107">
        <v>22</v>
      </c>
      <c r="Q115" s="107">
        <v>65</v>
      </c>
      <c r="R115" s="107">
        <v>4752</v>
      </c>
      <c r="T115" s="192"/>
      <c r="U115" s="191"/>
    </row>
    <row r="116" spans="1:22" ht="25.5" customHeight="1" x14ac:dyDescent="0.25">
      <c r="A116" s="106" t="s">
        <v>245</v>
      </c>
      <c r="B116" s="107">
        <v>2419</v>
      </c>
      <c r="C116" s="107">
        <v>2220</v>
      </c>
      <c r="D116" s="107">
        <v>144</v>
      </c>
      <c r="E116" s="107">
        <v>81</v>
      </c>
      <c r="F116" s="107">
        <v>33</v>
      </c>
      <c r="G116" s="107">
        <v>4897</v>
      </c>
      <c r="H116" s="107">
        <v>4</v>
      </c>
      <c r="I116" s="107">
        <v>30</v>
      </c>
      <c r="J116" s="107">
        <v>34</v>
      </c>
      <c r="K116" s="107">
        <v>256</v>
      </c>
      <c r="L116" s="107">
        <v>117</v>
      </c>
      <c r="M116" s="107" t="s">
        <v>350</v>
      </c>
      <c r="N116" s="107">
        <v>373</v>
      </c>
      <c r="O116" s="107">
        <v>8</v>
      </c>
      <c r="P116" s="107">
        <v>23</v>
      </c>
      <c r="Q116" s="107">
        <v>65</v>
      </c>
      <c r="R116" s="107">
        <v>5400</v>
      </c>
      <c r="T116" s="192"/>
      <c r="U116" s="191"/>
    </row>
    <row r="117" spans="1:22" ht="18" x14ac:dyDescent="0.25">
      <c r="A117" s="106" t="s">
        <v>243</v>
      </c>
      <c r="B117" s="107">
        <v>2670</v>
      </c>
      <c r="C117" s="107">
        <v>2479</v>
      </c>
      <c r="D117" s="107">
        <v>161</v>
      </c>
      <c r="E117" s="107">
        <v>114</v>
      </c>
      <c r="F117" s="107">
        <v>33</v>
      </c>
      <c r="G117" s="107">
        <v>5457</v>
      </c>
      <c r="H117" s="107">
        <v>4</v>
      </c>
      <c r="I117" s="107">
        <v>35</v>
      </c>
      <c r="J117" s="107">
        <v>39</v>
      </c>
      <c r="K117" s="107">
        <v>272</v>
      </c>
      <c r="L117" s="107">
        <v>114</v>
      </c>
      <c r="M117" s="107" t="s">
        <v>350</v>
      </c>
      <c r="N117" s="107">
        <v>386</v>
      </c>
      <c r="O117" s="107">
        <v>9</v>
      </c>
      <c r="P117" s="107">
        <v>23</v>
      </c>
      <c r="Q117" s="107">
        <v>65</v>
      </c>
      <c r="R117" s="107">
        <v>5979</v>
      </c>
      <c r="T117" s="192"/>
      <c r="U117" s="191"/>
    </row>
    <row r="118" spans="1:22" ht="18" x14ac:dyDescent="0.25">
      <c r="A118" s="106" t="s">
        <v>246</v>
      </c>
      <c r="B118" s="107">
        <v>3002</v>
      </c>
      <c r="C118" s="107">
        <v>2899</v>
      </c>
      <c r="D118" s="107">
        <v>171</v>
      </c>
      <c r="E118" s="107">
        <v>137</v>
      </c>
      <c r="F118" s="107">
        <v>28</v>
      </c>
      <c r="G118" s="107">
        <v>6237</v>
      </c>
      <c r="H118" s="107">
        <v>3</v>
      </c>
      <c r="I118" s="107">
        <v>43</v>
      </c>
      <c r="J118" s="107">
        <v>46</v>
      </c>
      <c r="K118" s="107">
        <v>289</v>
      </c>
      <c r="L118" s="107">
        <v>113</v>
      </c>
      <c r="M118" s="107" t="s">
        <v>350</v>
      </c>
      <c r="N118" s="107">
        <v>402</v>
      </c>
      <c r="O118" s="107">
        <v>9</v>
      </c>
      <c r="P118" s="107">
        <v>28</v>
      </c>
      <c r="Q118" s="107">
        <v>67</v>
      </c>
      <c r="R118" s="107">
        <v>6789</v>
      </c>
      <c r="T118" s="192"/>
      <c r="U118" s="191"/>
    </row>
    <row r="119" spans="1:22" ht="18" x14ac:dyDescent="0.25">
      <c r="A119" s="106" t="s">
        <v>257</v>
      </c>
      <c r="B119" s="107">
        <v>3245</v>
      </c>
      <c r="C119" s="107">
        <v>3237</v>
      </c>
      <c r="D119" s="107">
        <v>177</v>
      </c>
      <c r="E119" s="107">
        <v>168</v>
      </c>
      <c r="F119" s="107">
        <v>25</v>
      </c>
      <c r="G119" s="107">
        <v>6852</v>
      </c>
      <c r="H119" s="107">
        <v>5</v>
      </c>
      <c r="I119" s="107">
        <v>39</v>
      </c>
      <c r="J119" s="107">
        <v>44</v>
      </c>
      <c r="K119" s="107">
        <v>292</v>
      </c>
      <c r="L119" s="107">
        <v>113</v>
      </c>
      <c r="M119" s="107" t="s">
        <v>350</v>
      </c>
      <c r="N119" s="107">
        <v>405</v>
      </c>
      <c r="O119" s="107">
        <v>9</v>
      </c>
      <c r="P119" s="107">
        <v>28</v>
      </c>
      <c r="Q119" s="107">
        <v>67</v>
      </c>
      <c r="R119" s="107">
        <v>7405</v>
      </c>
      <c r="T119" s="192"/>
      <c r="U119" s="191"/>
    </row>
    <row r="120" spans="1:22" ht="25.5" customHeight="1" x14ac:dyDescent="0.25">
      <c r="A120" s="106" t="s">
        <v>258</v>
      </c>
      <c r="B120" s="107">
        <v>3562</v>
      </c>
      <c r="C120" s="107">
        <v>3752</v>
      </c>
      <c r="D120" s="107">
        <v>194</v>
      </c>
      <c r="E120" s="107">
        <v>190</v>
      </c>
      <c r="F120" s="107">
        <v>23</v>
      </c>
      <c r="G120" s="107">
        <v>7721</v>
      </c>
      <c r="H120" s="107">
        <v>6</v>
      </c>
      <c r="I120" s="107">
        <v>38</v>
      </c>
      <c r="J120" s="107">
        <v>44</v>
      </c>
      <c r="K120" s="107">
        <v>318</v>
      </c>
      <c r="L120" s="107">
        <v>115</v>
      </c>
      <c r="M120" s="107" t="s">
        <v>350</v>
      </c>
      <c r="N120" s="107">
        <v>433</v>
      </c>
      <c r="O120" s="107">
        <v>9</v>
      </c>
      <c r="P120" s="107">
        <v>27</v>
      </c>
      <c r="Q120" s="107">
        <v>68</v>
      </c>
      <c r="R120" s="107">
        <v>8302</v>
      </c>
      <c r="T120" s="192"/>
      <c r="U120" s="191"/>
    </row>
    <row r="121" spans="1:22" ht="18" x14ac:dyDescent="0.25">
      <c r="A121" s="106" t="s">
        <v>259</v>
      </c>
      <c r="B121" s="107">
        <v>3810</v>
      </c>
      <c r="C121" s="107">
        <v>4335</v>
      </c>
      <c r="D121" s="107">
        <v>255</v>
      </c>
      <c r="E121" s="107">
        <v>192</v>
      </c>
      <c r="F121" s="107">
        <v>26</v>
      </c>
      <c r="G121" s="107">
        <v>8618</v>
      </c>
      <c r="H121" s="107">
        <v>12</v>
      </c>
      <c r="I121" s="107">
        <v>42</v>
      </c>
      <c r="J121" s="107">
        <v>54</v>
      </c>
      <c r="K121" s="107">
        <v>336</v>
      </c>
      <c r="L121" s="107">
        <v>107</v>
      </c>
      <c r="M121" s="107" t="s">
        <v>350</v>
      </c>
      <c r="N121" s="107">
        <v>443</v>
      </c>
      <c r="O121" s="107">
        <v>8</v>
      </c>
      <c r="P121" s="107">
        <v>27</v>
      </c>
      <c r="Q121" s="107">
        <v>67</v>
      </c>
      <c r="R121" s="107">
        <v>9217</v>
      </c>
      <c r="T121" s="192"/>
      <c r="U121" s="191"/>
    </row>
    <row r="122" spans="1:22" ht="18" x14ac:dyDescent="0.25">
      <c r="A122" s="106" t="s">
        <v>256</v>
      </c>
      <c r="B122" s="107">
        <v>4241</v>
      </c>
      <c r="C122" s="107">
        <v>4869</v>
      </c>
      <c r="D122" s="107">
        <v>287</v>
      </c>
      <c r="E122" s="107">
        <v>189</v>
      </c>
      <c r="F122" s="107">
        <v>27</v>
      </c>
      <c r="G122" s="107">
        <v>9613</v>
      </c>
      <c r="H122" s="107">
        <v>15</v>
      </c>
      <c r="I122" s="107">
        <v>48</v>
      </c>
      <c r="J122" s="107">
        <v>63</v>
      </c>
      <c r="K122" s="107">
        <v>362</v>
      </c>
      <c r="L122" s="107">
        <v>106</v>
      </c>
      <c r="M122" s="107" t="s">
        <v>350</v>
      </c>
      <c r="N122" s="107">
        <v>468</v>
      </c>
      <c r="O122" s="107">
        <v>8</v>
      </c>
      <c r="P122" s="107">
        <v>28</v>
      </c>
      <c r="Q122" s="107">
        <v>75</v>
      </c>
      <c r="R122" s="107">
        <v>10255</v>
      </c>
      <c r="T122" s="192"/>
      <c r="U122" s="191"/>
    </row>
    <row r="123" spans="1:22" ht="18" x14ac:dyDescent="0.25">
      <c r="A123" s="106" t="s">
        <v>272</v>
      </c>
      <c r="B123" s="107">
        <v>4520</v>
      </c>
      <c r="C123" s="107">
        <v>5008</v>
      </c>
      <c r="D123" s="107">
        <v>814</v>
      </c>
      <c r="E123" s="107">
        <v>189</v>
      </c>
      <c r="F123" s="107">
        <v>30</v>
      </c>
      <c r="G123" s="107">
        <v>10561</v>
      </c>
      <c r="H123" s="107">
        <v>17</v>
      </c>
      <c r="I123" s="107">
        <v>51</v>
      </c>
      <c r="J123" s="107">
        <v>68</v>
      </c>
      <c r="K123" s="107">
        <v>383</v>
      </c>
      <c r="L123" s="107">
        <v>104</v>
      </c>
      <c r="M123" s="107" t="s">
        <v>350</v>
      </c>
      <c r="N123" s="107">
        <v>487</v>
      </c>
      <c r="O123" s="107">
        <v>9</v>
      </c>
      <c r="P123" s="107">
        <v>29</v>
      </c>
      <c r="Q123" s="107">
        <v>91</v>
      </c>
      <c r="R123" s="107">
        <v>11245</v>
      </c>
      <c r="T123" s="192"/>
      <c r="U123" s="191"/>
      <c r="V123" s="172"/>
    </row>
    <row r="124" spans="1:22" ht="22.5" customHeight="1" x14ac:dyDescent="0.25">
      <c r="A124" s="106" t="s">
        <v>269</v>
      </c>
      <c r="B124" s="107">
        <v>5024</v>
      </c>
      <c r="C124" s="107">
        <v>5003</v>
      </c>
      <c r="D124" s="107">
        <v>1366</v>
      </c>
      <c r="E124" s="107">
        <v>184</v>
      </c>
      <c r="F124" s="107">
        <v>30</v>
      </c>
      <c r="G124" s="107">
        <v>11607</v>
      </c>
      <c r="H124" s="107">
        <v>19</v>
      </c>
      <c r="I124" s="107">
        <v>54</v>
      </c>
      <c r="J124" s="107">
        <v>73</v>
      </c>
      <c r="K124" s="107">
        <v>416</v>
      </c>
      <c r="L124" s="107">
        <v>103</v>
      </c>
      <c r="M124" s="107" t="s">
        <v>350</v>
      </c>
      <c r="N124" s="107">
        <v>519</v>
      </c>
      <c r="O124" s="107">
        <v>9</v>
      </c>
      <c r="P124" s="107">
        <v>26</v>
      </c>
      <c r="Q124" s="107">
        <v>111</v>
      </c>
      <c r="R124" s="107">
        <v>12345</v>
      </c>
      <c r="T124" s="191"/>
      <c r="U124" s="191"/>
    </row>
    <row r="125" spans="1:22" ht="18" x14ac:dyDescent="0.25">
      <c r="A125" s="106" t="s">
        <v>270</v>
      </c>
      <c r="B125" s="107">
        <v>5414</v>
      </c>
      <c r="C125" s="107">
        <v>5003</v>
      </c>
      <c r="D125" s="107">
        <v>1835</v>
      </c>
      <c r="E125" s="107">
        <v>178</v>
      </c>
      <c r="F125" s="107">
        <v>29</v>
      </c>
      <c r="G125" s="107">
        <v>12459</v>
      </c>
      <c r="H125" s="107">
        <v>25</v>
      </c>
      <c r="I125" s="107">
        <v>60</v>
      </c>
      <c r="J125" s="107">
        <v>85</v>
      </c>
      <c r="K125" s="107">
        <v>468</v>
      </c>
      <c r="L125" s="107">
        <v>95</v>
      </c>
      <c r="M125" s="107" t="s">
        <v>350</v>
      </c>
      <c r="N125" s="107">
        <v>563</v>
      </c>
      <c r="O125" s="107">
        <v>10</v>
      </c>
      <c r="P125" s="107">
        <v>26</v>
      </c>
      <c r="Q125" s="107">
        <v>123</v>
      </c>
      <c r="R125" s="107">
        <v>13266</v>
      </c>
      <c r="T125" s="192"/>
      <c r="U125" s="191"/>
    </row>
    <row r="126" spans="1:22" ht="18" x14ac:dyDescent="0.25">
      <c r="A126" s="106" t="s">
        <v>271</v>
      </c>
      <c r="B126" s="107">
        <v>6238</v>
      </c>
      <c r="C126" s="107">
        <v>5001</v>
      </c>
      <c r="D126" s="107">
        <v>2376</v>
      </c>
      <c r="E126" s="107">
        <v>176</v>
      </c>
      <c r="F126" s="107">
        <v>30</v>
      </c>
      <c r="G126" s="107">
        <v>13821</v>
      </c>
      <c r="H126" s="107">
        <v>39</v>
      </c>
      <c r="I126" s="107">
        <v>55</v>
      </c>
      <c r="J126" s="107">
        <v>94</v>
      </c>
      <c r="K126" s="107">
        <v>496</v>
      </c>
      <c r="L126" s="107">
        <v>100</v>
      </c>
      <c r="M126" s="107" t="s">
        <v>350</v>
      </c>
      <c r="N126" s="107">
        <v>596</v>
      </c>
      <c r="O126" s="107">
        <v>10</v>
      </c>
      <c r="P126" s="107">
        <v>30</v>
      </c>
      <c r="Q126" s="107">
        <v>136</v>
      </c>
      <c r="R126" s="107">
        <v>14687</v>
      </c>
      <c r="T126" s="192"/>
      <c r="U126" s="191"/>
      <c r="V126" s="172"/>
    </row>
    <row r="127" spans="1:22" ht="18" x14ac:dyDescent="0.25">
      <c r="A127" s="106" t="s">
        <v>330</v>
      </c>
      <c r="B127" s="113">
        <v>7020</v>
      </c>
      <c r="C127" s="113">
        <v>5001</v>
      </c>
      <c r="D127" s="113">
        <v>2910</v>
      </c>
      <c r="E127" s="113">
        <v>165</v>
      </c>
      <c r="F127" s="113">
        <v>28</v>
      </c>
      <c r="G127" s="113">
        <v>15124</v>
      </c>
      <c r="H127" s="113">
        <v>55</v>
      </c>
      <c r="I127" s="113">
        <v>59</v>
      </c>
      <c r="J127" s="113">
        <v>114</v>
      </c>
      <c r="K127" s="113">
        <v>563</v>
      </c>
      <c r="L127" s="113">
        <v>100</v>
      </c>
      <c r="M127" s="113" t="s">
        <v>350</v>
      </c>
      <c r="N127" s="113">
        <v>663</v>
      </c>
      <c r="O127" s="113">
        <v>10</v>
      </c>
      <c r="P127" s="113">
        <v>30</v>
      </c>
      <c r="Q127" s="113">
        <v>169</v>
      </c>
      <c r="R127" s="113">
        <v>16110</v>
      </c>
      <c r="T127" s="192"/>
      <c r="U127" s="191"/>
      <c r="V127" s="172"/>
    </row>
    <row r="128" spans="1:22" ht="22.5" customHeight="1" x14ac:dyDescent="0.25">
      <c r="A128" s="106" t="s">
        <v>327</v>
      </c>
      <c r="B128" s="113">
        <v>8114</v>
      </c>
      <c r="C128" s="113">
        <v>5021</v>
      </c>
      <c r="D128" s="113">
        <v>3455</v>
      </c>
      <c r="E128" s="113">
        <v>167</v>
      </c>
      <c r="F128" s="113">
        <v>30</v>
      </c>
      <c r="G128" s="113">
        <v>16787</v>
      </c>
      <c r="H128" s="113">
        <v>61</v>
      </c>
      <c r="I128" s="113">
        <v>70</v>
      </c>
      <c r="J128" s="113">
        <v>131</v>
      </c>
      <c r="K128" s="113">
        <v>632</v>
      </c>
      <c r="L128" s="113">
        <v>100</v>
      </c>
      <c r="M128" s="113" t="s">
        <v>350</v>
      </c>
      <c r="N128" s="113">
        <v>732</v>
      </c>
      <c r="O128" s="113">
        <v>9</v>
      </c>
      <c r="P128" s="113">
        <v>31</v>
      </c>
      <c r="Q128" s="113">
        <v>183</v>
      </c>
      <c r="R128" s="113">
        <v>17873</v>
      </c>
      <c r="T128" s="191"/>
      <c r="U128" s="191"/>
      <c r="V128" s="172"/>
    </row>
    <row r="129" spans="1:22" ht="18" x14ac:dyDescent="0.25">
      <c r="A129" s="106" t="s">
        <v>328</v>
      </c>
      <c r="B129" s="113">
        <v>8428</v>
      </c>
      <c r="C129" s="113">
        <v>4890</v>
      </c>
      <c r="D129" s="113">
        <v>3678</v>
      </c>
      <c r="E129" s="113">
        <v>157</v>
      </c>
      <c r="F129" s="113">
        <v>28</v>
      </c>
      <c r="G129" s="113">
        <v>17181</v>
      </c>
      <c r="H129" s="113">
        <v>69</v>
      </c>
      <c r="I129" s="113">
        <v>70</v>
      </c>
      <c r="J129" s="113">
        <v>139</v>
      </c>
      <c r="K129" s="113">
        <v>647</v>
      </c>
      <c r="L129" s="113">
        <v>98</v>
      </c>
      <c r="M129" s="113" t="s">
        <v>350</v>
      </c>
      <c r="N129" s="113">
        <v>745</v>
      </c>
      <c r="O129" s="113">
        <v>8</v>
      </c>
      <c r="P129" s="113">
        <v>27</v>
      </c>
      <c r="Q129" s="113">
        <v>177</v>
      </c>
      <c r="R129" s="113">
        <v>18277</v>
      </c>
      <c r="T129" s="192"/>
      <c r="U129" s="191"/>
      <c r="V129" s="172"/>
    </row>
    <row r="130" spans="1:22" ht="18" x14ac:dyDescent="0.25">
      <c r="A130" s="106" t="s">
        <v>329</v>
      </c>
      <c r="B130" s="113">
        <v>10412</v>
      </c>
      <c r="C130" s="113">
        <v>4758</v>
      </c>
      <c r="D130" s="113">
        <v>5509</v>
      </c>
      <c r="E130" s="113">
        <v>147</v>
      </c>
      <c r="F130" s="113">
        <v>29</v>
      </c>
      <c r="G130" s="113">
        <v>20855</v>
      </c>
      <c r="H130" s="113">
        <v>96</v>
      </c>
      <c r="I130" s="113">
        <v>76</v>
      </c>
      <c r="J130" s="113">
        <v>172</v>
      </c>
      <c r="K130" s="113">
        <v>745</v>
      </c>
      <c r="L130" s="113">
        <v>90</v>
      </c>
      <c r="M130" s="113" t="s">
        <v>350</v>
      </c>
      <c r="N130" s="113">
        <v>835</v>
      </c>
      <c r="O130" s="113">
        <v>8</v>
      </c>
      <c r="P130" s="113">
        <v>31</v>
      </c>
      <c r="Q130" s="113">
        <v>194</v>
      </c>
      <c r="R130" s="113">
        <v>22095</v>
      </c>
      <c r="S130" s="193"/>
      <c r="T130" s="192"/>
      <c r="U130" s="191"/>
      <c r="V130" s="172"/>
    </row>
    <row r="131" spans="1:22" ht="18" x14ac:dyDescent="0.25">
      <c r="A131" s="106" t="s">
        <v>355</v>
      </c>
      <c r="B131" s="113">
        <v>12685</v>
      </c>
      <c r="C131" s="113">
        <v>4466</v>
      </c>
      <c r="D131" s="113">
        <v>7526</v>
      </c>
      <c r="E131" s="113">
        <v>144</v>
      </c>
      <c r="F131" s="113">
        <v>29</v>
      </c>
      <c r="G131" s="113">
        <v>24850</v>
      </c>
      <c r="H131" s="113">
        <v>119</v>
      </c>
      <c r="I131" s="113">
        <v>85</v>
      </c>
      <c r="J131" s="113">
        <v>204</v>
      </c>
      <c r="K131" s="113">
        <v>785</v>
      </c>
      <c r="L131" s="113">
        <v>89</v>
      </c>
      <c r="M131" s="113" t="s">
        <v>350</v>
      </c>
      <c r="N131" s="113">
        <v>874</v>
      </c>
      <c r="O131" s="113">
        <v>9</v>
      </c>
      <c r="P131" s="113">
        <v>51</v>
      </c>
      <c r="Q131" s="113">
        <v>201</v>
      </c>
      <c r="R131" s="113">
        <v>26189</v>
      </c>
      <c r="S131" s="193"/>
      <c r="T131" s="192"/>
      <c r="U131" s="191"/>
      <c r="V131" s="172"/>
    </row>
    <row r="132" spans="1:22" ht="26.25" customHeight="1" x14ac:dyDescent="0.25">
      <c r="A132" s="106" t="s">
        <v>356</v>
      </c>
      <c r="B132" s="194" t="s">
        <v>369</v>
      </c>
      <c r="C132" s="113">
        <v>4437</v>
      </c>
      <c r="D132" s="194" t="s">
        <v>369</v>
      </c>
      <c r="E132" s="113">
        <v>152</v>
      </c>
      <c r="F132" s="113">
        <v>26</v>
      </c>
      <c r="G132" s="113">
        <v>28639</v>
      </c>
      <c r="H132" s="113">
        <v>141</v>
      </c>
      <c r="I132" s="113">
        <v>88</v>
      </c>
      <c r="J132" s="113">
        <v>229</v>
      </c>
      <c r="K132" s="113">
        <v>892</v>
      </c>
      <c r="L132" s="113">
        <v>91</v>
      </c>
      <c r="M132" s="113" t="s">
        <v>350</v>
      </c>
      <c r="N132" s="113">
        <v>983</v>
      </c>
      <c r="O132" s="113">
        <v>15</v>
      </c>
      <c r="P132" s="113">
        <v>60</v>
      </c>
      <c r="Q132" s="113">
        <v>209</v>
      </c>
      <c r="R132" s="113">
        <v>30135</v>
      </c>
      <c r="S132" s="193"/>
      <c r="T132" s="192"/>
      <c r="U132" s="191"/>
      <c r="V132" s="172"/>
    </row>
    <row r="133" spans="1:22" ht="18" x14ac:dyDescent="0.25">
      <c r="A133" s="106" t="s">
        <v>357</v>
      </c>
      <c r="B133" s="194" t="s">
        <v>369</v>
      </c>
      <c r="C133" s="113">
        <v>4415</v>
      </c>
      <c r="D133" s="194" t="s">
        <v>369</v>
      </c>
      <c r="E133" s="113">
        <v>158</v>
      </c>
      <c r="F133" s="113">
        <v>24</v>
      </c>
      <c r="G133" s="113">
        <v>32486</v>
      </c>
      <c r="H133" s="113">
        <v>181</v>
      </c>
      <c r="I133" s="113">
        <v>89</v>
      </c>
      <c r="J133" s="113">
        <v>270</v>
      </c>
      <c r="K133" s="113">
        <v>1017</v>
      </c>
      <c r="L133" s="113">
        <v>104</v>
      </c>
      <c r="M133" s="113" t="s">
        <v>350</v>
      </c>
      <c r="N133" s="113">
        <v>1121</v>
      </c>
      <c r="O133" s="113">
        <v>20</v>
      </c>
      <c r="P133" s="113">
        <v>63</v>
      </c>
      <c r="Q133" s="113">
        <v>210</v>
      </c>
      <c r="R133" s="113">
        <v>34170</v>
      </c>
      <c r="S133" s="193"/>
      <c r="T133" s="192"/>
      <c r="U133" s="191"/>
      <c r="V133" s="172"/>
    </row>
    <row r="134" spans="1:22" ht="18" x14ac:dyDescent="0.25">
      <c r="A134" s="106" t="s">
        <v>358</v>
      </c>
      <c r="B134" s="194" t="s">
        <v>369</v>
      </c>
      <c r="C134" s="113">
        <v>4302</v>
      </c>
      <c r="D134" s="194" t="s">
        <v>369</v>
      </c>
      <c r="E134" s="113">
        <v>161</v>
      </c>
      <c r="F134" s="113">
        <v>24</v>
      </c>
      <c r="G134" s="113">
        <v>36755</v>
      </c>
      <c r="H134" s="113">
        <v>241</v>
      </c>
      <c r="I134" s="113">
        <v>89</v>
      </c>
      <c r="J134" s="113">
        <v>330</v>
      </c>
      <c r="K134" s="113">
        <v>1105</v>
      </c>
      <c r="L134" s="113">
        <v>106</v>
      </c>
      <c r="M134" s="113" t="s">
        <v>350</v>
      </c>
      <c r="N134" s="113">
        <v>1211</v>
      </c>
      <c r="O134" s="113">
        <v>20</v>
      </c>
      <c r="P134" s="113">
        <v>95</v>
      </c>
      <c r="Q134" s="113">
        <v>223</v>
      </c>
      <c r="R134" s="113">
        <v>38634</v>
      </c>
      <c r="S134" s="193"/>
      <c r="T134" s="192"/>
      <c r="U134" s="195"/>
      <c r="V134" s="172"/>
    </row>
    <row r="135" spans="1:22" ht="18" x14ac:dyDescent="0.25">
      <c r="A135" s="106" t="s">
        <v>395</v>
      </c>
      <c r="B135" s="194" t="s">
        <v>369</v>
      </c>
      <c r="C135" s="113">
        <v>4255</v>
      </c>
      <c r="D135" s="194" t="s">
        <v>369</v>
      </c>
      <c r="E135" s="113">
        <v>147</v>
      </c>
      <c r="F135" s="113">
        <v>21</v>
      </c>
      <c r="G135" s="113">
        <v>41378</v>
      </c>
      <c r="H135" s="113">
        <v>276</v>
      </c>
      <c r="I135" s="113">
        <v>91</v>
      </c>
      <c r="J135" s="113">
        <v>367</v>
      </c>
      <c r="K135" s="113">
        <v>1295</v>
      </c>
      <c r="L135" s="113">
        <v>112</v>
      </c>
      <c r="M135" s="113">
        <v>0</v>
      </c>
      <c r="N135" s="113">
        <v>1407</v>
      </c>
      <c r="O135" s="113">
        <v>20</v>
      </c>
      <c r="P135" s="113">
        <v>161</v>
      </c>
      <c r="Q135" s="113">
        <v>163</v>
      </c>
      <c r="R135" s="113">
        <v>43496</v>
      </c>
      <c r="S135" s="193"/>
      <c r="T135" s="192"/>
      <c r="U135" s="195"/>
      <c r="V135" s="172"/>
    </row>
    <row r="136" spans="1:22" ht="21" customHeight="1" x14ac:dyDescent="0.25">
      <c r="A136" s="106" t="s">
        <v>396</v>
      </c>
      <c r="B136" s="194" t="s">
        <v>369</v>
      </c>
      <c r="C136" s="113">
        <v>4271</v>
      </c>
      <c r="D136" s="194" t="s">
        <v>369</v>
      </c>
      <c r="E136" s="113">
        <v>146</v>
      </c>
      <c r="F136" s="113">
        <v>20</v>
      </c>
      <c r="G136" s="113">
        <v>46825</v>
      </c>
      <c r="H136" s="194" t="s">
        <v>369</v>
      </c>
      <c r="I136" s="194" t="s">
        <v>369</v>
      </c>
      <c r="J136" s="113">
        <v>401</v>
      </c>
      <c r="K136" s="194" t="s">
        <v>369</v>
      </c>
      <c r="L136" s="194" t="s">
        <v>369</v>
      </c>
      <c r="M136" s="113">
        <v>0</v>
      </c>
      <c r="N136" s="113">
        <v>1537</v>
      </c>
      <c r="O136" s="113">
        <v>20</v>
      </c>
      <c r="P136" s="113">
        <v>269</v>
      </c>
      <c r="Q136" s="113">
        <v>167</v>
      </c>
      <c r="R136" s="113">
        <v>49219</v>
      </c>
      <c r="S136" s="193"/>
      <c r="T136" s="192"/>
      <c r="U136" s="195"/>
      <c r="V136" s="172"/>
    </row>
    <row r="137" spans="1:22" ht="7.5" customHeight="1" x14ac:dyDescent="0.25">
      <c r="A137" s="106"/>
      <c r="B137" s="113"/>
      <c r="C137" s="113"/>
      <c r="D137" s="113"/>
      <c r="E137" s="113"/>
      <c r="F137" s="113"/>
      <c r="G137" s="113"/>
      <c r="H137" s="113"/>
      <c r="I137" s="113"/>
      <c r="J137" s="113"/>
      <c r="K137" s="113"/>
      <c r="L137" s="113"/>
      <c r="M137" s="113"/>
      <c r="N137" s="113"/>
      <c r="O137" s="113"/>
      <c r="P137" s="113"/>
      <c r="Q137" s="113"/>
      <c r="R137" s="113"/>
      <c r="S137" s="193"/>
      <c r="V137" s="172"/>
    </row>
    <row r="138" spans="1:22" ht="8.25" customHeight="1" x14ac:dyDescent="0.2">
      <c r="A138" s="24"/>
      <c r="B138" s="47"/>
      <c r="C138" s="47"/>
      <c r="D138" s="47"/>
      <c r="E138" s="48"/>
      <c r="F138" s="48"/>
      <c r="G138" s="48"/>
      <c r="H138" s="48"/>
      <c r="I138" s="48"/>
      <c r="J138" s="48"/>
      <c r="K138" s="48"/>
      <c r="L138" s="48"/>
      <c r="M138" s="48"/>
      <c r="N138" s="48"/>
      <c r="O138" s="48"/>
    </row>
    <row r="139" spans="1:22" ht="56.25" customHeight="1" x14ac:dyDescent="0.2">
      <c r="A139" s="150" t="s">
        <v>351</v>
      </c>
      <c r="B139" s="150"/>
      <c r="C139" s="150"/>
      <c r="D139" s="150"/>
      <c r="E139" s="150"/>
      <c r="F139" s="150"/>
      <c r="G139" s="150"/>
      <c r="H139" s="150"/>
      <c r="I139" s="150"/>
      <c r="J139" s="150"/>
      <c r="K139" s="150"/>
    </row>
    <row r="140" spans="1:22" ht="44.25" customHeight="1" x14ac:dyDescent="0.2">
      <c r="A140" s="151" t="s">
        <v>352</v>
      </c>
      <c r="B140" s="151"/>
      <c r="C140" s="151"/>
      <c r="D140" s="151"/>
      <c r="E140" s="151"/>
      <c r="F140" s="151"/>
      <c r="G140" s="151"/>
      <c r="H140" s="151"/>
      <c r="I140" s="151"/>
      <c r="J140" s="151"/>
      <c r="K140" s="151"/>
    </row>
    <row r="141" spans="1:22" ht="14.25" customHeight="1" x14ac:dyDescent="0.2">
      <c r="A141" s="176" t="s">
        <v>280</v>
      </c>
      <c r="B141" s="176"/>
      <c r="C141" s="176"/>
      <c r="D141" s="176"/>
      <c r="E141" s="176"/>
      <c r="F141" s="176"/>
      <c r="G141" s="176"/>
      <c r="H141" s="177"/>
      <c r="I141" s="177"/>
      <c r="J141" s="177"/>
      <c r="K141" s="178"/>
    </row>
    <row r="142" spans="1:22" ht="42" customHeight="1" x14ac:dyDescent="0.2">
      <c r="A142" s="196" t="s">
        <v>353</v>
      </c>
      <c r="B142" s="196"/>
      <c r="C142" s="196"/>
      <c r="D142" s="196"/>
      <c r="E142" s="196"/>
      <c r="F142" s="196"/>
      <c r="G142" s="196"/>
      <c r="H142" s="196"/>
      <c r="I142" s="196"/>
      <c r="J142" s="196"/>
      <c r="K142" s="196"/>
    </row>
    <row r="143" spans="1:22" ht="14.25" customHeight="1" x14ac:dyDescent="0.2">
      <c r="A143" s="197" t="s">
        <v>281</v>
      </c>
      <c r="B143" s="197"/>
      <c r="C143" s="197"/>
      <c r="D143" s="197"/>
      <c r="E143" s="197"/>
      <c r="F143" s="197"/>
      <c r="G143" s="197"/>
      <c r="H143" s="197"/>
      <c r="I143" s="197"/>
      <c r="J143" s="197"/>
      <c r="K143" s="197"/>
    </row>
    <row r="144" spans="1:22" ht="14.25" x14ac:dyDescent="0.2">
      <c r="A144" s="197" t="s">
        <v>354</v>
      </c>
      <c r="B144" s="197"/>
      <c r="C144" s="197"/>
      <c r="D144" s="197"/>
      <c r="E144" s="197"/>
      <c r="F144" s="197"/>
      <c r="G144" s="197"/>
      <c r="H144" s="197"/>
      <c r="I144" s="197"/>
      <c r="J144" s="197"/>
      <c r="K144" s="197"/>
    </row>
    <row r="145" spans="1:11" ht="14.25" x14ac:dyDescent="0.2">
      <c r="A145" s="180" t="s">
        <v>282</v>
      </c>
      <c r="B145" s="198"/>
      <c r="C145" s="198"/>
      <c r="D145" s="198"/>
      <c r="E145" s="198"/>
      <c r="F145" s="198"/>
      <c r="G145" s="198"/>
      <c r="H145" s="198"/>
      <c r="I145" s="198"/>
      <c r="J145" s="198"/>
      <c r="K145" s="198"/>
    </row>
    <row r="146" spans="1:11" ht="14.25" x14ac:dyDescent="0.2">
      <c r="A146" s="199" t="s">
        <v>283</v>
      </c>
      <c r="B146" s="199"/>
      <c r="C146" s="199"/>
      <c r="D146" s="199"/>
      <c r="E146" s="199"/>
      <c r="F146" s="199"/>
      <c r="G146" s="199"/>
      <c r="H146" s="199"/>
      <c r="I146" s="199"/>
      <c r="J146" s="199"/>
      <c r="K146" s="199"/>
    </row>
    <row r="147" spans="1:11" ht="27.75" customHeight="1" x14ac:dyDescent="0.2">
      <c r="A147" s="150" t="s">
        <v>359</v>
      </c>
      <c r="B147" s="150"/>
      <c r="C147" s="150"/>
      <c r="D147" s="150"/>
      <c r="E147" s="150"/>
      <c r="F147" s="150"/>
      <c r="G147" s="150"/>
      <c r="H147" s="150"/>
      <c r="I147" s="150"/>
      <c r="J147" s="150"/>
      <c r="K147" s="150"/>
    </row>
    <row r="148" spans="1:11" ht="14.25" x14ac:dyDescent="0.2">
      <c r="A148" s="186" t="s">
        <v>360</v>
      </c>
      <c r="B148" s="186"/>
      <c r="C148" s="186"/>
      <c r="D148" s="186"/>
      <c r="E148" s="186"/>
      <c r="F148" s="186"/>
      <c r="G148" s="186"/>
      <c r="H148" s="186"/>
      <c r="I148" s="186"/>
      <c r="J148" s="186"/>
      <c r="K148" s="186"/>
    </row>
  </sheetData>
  <mergeCells count="48">
    <mergeCell ref="A79:K79"/>
    <mergeCell ref="H90:H91"/>
    <mergeCell ref="I90:I91"/>
    <mergeCell ref="J90:J91"/>
    <mergeCell ref="K90:K91"/>
    <mergeCell ref="B90:C90"/>
    <mergeCell ref="D90:D91"/>
    <mergeCell ref="E90:E91"/>
    <mergeCell ref="A83:K83"/>
    <mergeCell ref="A84:K84"/>
    <mergeCell ref="F90:F91"/>
    <mergeCell ref="G90:G91"/>
    <mergeCell ref="A75:K75"/>
    <mergeCell ref="A74:K74"/>
    <mergeCell ref="A76:G76"/>
    <mergeCell ref="A77:K77"/>
    <mergeCell ref="A78:K78"/>
    <mergeCell ref="R3:R4"/>
    <mergeCell ref="S3:S4"/>
    <mergeCell ref="C3:D3"/>
    <mergeCell ref="E3:E4"/>
    <mergeCell ref="F3:F4"/>
    <mergeCell ref="G3:G4"/>
    <mergeCell ref="H3:H4"/>
    <mergeCell ref="I3:I4"/>
    <mergeCell ref="J3:J4"/>
    <mergeCell ref="K3:K4"/>
    <mergeCell ref="L3:L4"/>
    <mergeCell ref="M3:M4"/>
    <mergeCell ref="N3:N4"/>
    <mergeCell ref="O3:O4"/>
    <mergeCell ref="P3:P4"/>
    <mergeCell ref="Q3:Q4"/>
    <mergeCell ref="R90:R91"/>
    <mergeCell ref="L90:L91"/>
    <mergeCell ref="M90:M91"/>
    <mergeCell ref="N90:N91"/>
    <mergeCell ref="O90:O91"/>
    <mergeCell ref="P90:P91"/>
    <mergeCell ref="Q90:Q91"/>
    <mergeCell ref="A147:K147"/>
    <mergeCell ref="A148:K148"/>
    <mergeCell ref="A139:K139"/>
    <mergeCell ref="A140:K140"/>
    <mergeCell ref="A141:G141"/>
    <mergeCell ref="A144:K144"/>
    <mergeCell ref="A142:K142"/>
    <mergeCell ref="A143:K143"/>
  </mergeCells>
  <hyperlinks>
    <hyperlink ref="A76" r:id="rId1" xr:uid="{00000000-0004-0000-0A00-000000000000}"/>
    <hyperlink ref="A81" r:id="rId2" xr:uid="{00000000-0004-0000-0A00-000001000000}"/>
    <hyperlink ref="A78" r:id="rId3" xr:uid="{00000000-0004-0000-0A00-000002000000}"/>
    <hyperlink ref="A79" r:id="rId4" xr:uid="{00000000-0004-0000-0A00-000003000000}"/>
    <hyperlink ref="A141" r:id="rId5" xr:uid="{00000000-0004-0000-0A00-000004000000}"/>
    <hyperlink ref="A146" r:id="rId6" xr:uid="{00000000-0004-0000-0A00-000005000000}"/>
    <hyperlink ref="A143" r:id="rId7" xr:uid="{00000000-0004-0000-0A00-000006000000}"/>
    <hyperlink ref="A144" r:id="rId8" xr:uid="{00000000-0004-0000-0A00-000007000000}"/>
  </hyperlinks>
  <pageMargins left="0.70866141732283472" right="0.70866141732283472" top="0.74803149606299213" bottom="0.74803149606299213" header="0.31496062992125984" footer="0.31496062992125984"/>
  <pageSetup paperSize="9" scale="29"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25D3-B1B0-4AEB-9614-0EBA815774A0}">
  <sheetPr>
    <tabColor rgb="FF92D050"/>
  </sheetPr>
  <dimension ref="A1:K148"/>
  <sheetViews>
    <sheetView zoomScaleNormal="100" workbookViewId="0">
      <selection activeCell="G21" sqref="G21"/>
    </sheetView>
  </sheetViews>
  <sheetFormatPr defaultRowHeight="12.75" x14ac:dyDescent="0.2"/>
  <cols>
    <col min="1" max="1" width="13.5703125" style="155" customWidth="1"/>
    <col min="2" max="2" width="10.28515625" style="155" bestFit="1" customWidth="1"/>
    <col min="3" max="5" width="9.28515625" style="155" bestFit="1" customWidth="1"/>
    <col min="6" max="6" width="10.28515625" style="155" bestFit="1" customWidth="1"/>
    <col min="7" max="10" width="9.28515625" style="155" bestFit="1" customWidth="1"/>
    <col min="11" max="11" width="10.28515625" style="155" bestFit="1" customWidth="1"/>
    <col min="12" max="16384" width="9.140625" style="155"/>
  </cols>
  <sheetData>
    <row r="1" spans="1:11" x14ac:dyDescent="0.2">
      <c r="A1" s="123" t="s">
        <v>465</v>
      </c>
    </row>
    <row r="3" spans="1:11" ht="51" x14ac:dyDescent="0.2">
      <c r="B3" s="138" t="s">
        <v>455</v>
      </c>
      <c r="C3" s="138" t="s">
        <v>448</v>
      </c>
      <c r="D3" s="138" t="s">
        <v>453</v>
      </c>
      <c r="E3" s="138" t="s">
        <v>451</v>
      </c>
      <c r="F3" s="138" t="s">
        <v>450</v>
      </c>
      <c r="G3" s="138" t="s">
        <v>449</v>
      </c>
      <c r="H3" s="138" t="s">
        <v>452</v>
      </c>
      <c r="I3" s="138" t="s">
        <v>448</v>
      </c>
      <c r="J3" s="138" t="s">
        <v>460</v>
      </c>
      <c r="K3" s="138" t="s">
        <v>34</v>
      </c>
    </row>
    <row r="4" spans="1:11" hidden="1" x14ac:dyDescent="0.2">
      <c r="A4" s="155" t="s">
        <v>46</v>
      </c>
      <c r="B4" s="126">
        <v>8</v>
      </c>
      <c r="C4" s="126">
        <v>0</v>
      </c>
      <c r="D4" s="126">
        <v>0</v>
      </c>
      <c r="E4" s="126">
        <v>0</v>
      </c>
      <c r="F4" s="126">
        <v>0</v>
      </c>
      <c r="G4" s="126">
        <v>0</v>
      </c>
      <c r="H4" s="126">
        <v>0</v>
      </c>
      <c r="I4" s="126">
        <v>0</v>
      </c>
      <c r="J4" s="126">
        <v>0</v>
      </c>
      <c r="K4" s="126">
        <v>8</v>
      </c>
    </row>
    <row r="5" spans="1:11" hidden="1" x14ac:dyDescent="0.2">
      <c r="A5" s="155" t="s">
        <v>47</v>
      </c>
      <c r="B5" s="126">
        <v>7</v>
      </c>
      <c r="C5" s="126">
        <v>0</v>
      </c>
      <c r="D5" s="126">
        <v>0</v>
      </c>
      <c r="E5" s="126">
        <v>0</v>
      </c>
      <c r="F5" s="126">
        <v>0</v>
      </c>
      <c r="G5" s="126">
        <v>0</v>
      </c>
      <c r="H5" s="126">
        <v>0</v>
      </c>
      <c r="I5" s="126">
        <v>0</v>
      </c>
      <c r="J5" s="126">
        <v>0</v>
      </c>
      <c r="K5" s="126">
        <v>7</v>
      </c>
    </row>
    <row r="6" spans="1:11" hidden="1" x14ac:dyDescent="0.2">
      <c r="A6" s="155" t="s">
        <v>48</v>
      </c>
      <c r="B6" s="126">
        <v>19</v>
      </c>
      <c r="C6" s="126">
        <v>0</v>
      </c>
      <c r="D6" s="126">
        <v>0</v>
      </c>
      <c r="E6" s="126">
        <v>0</v>
      </c>
      <c r="F6" s="126">
        <v>0</v>
      </c>
      <c r="G6" s="126">
        <v>0</v>
      </c>
      <c r="H6" s="126">
        <v>0</v>
      </c>
      <c r="I6" s="126">
        <v>0</v>
      </c>
      <c r="J6" s="126">
        <v>0</v>
      </c>
      <c r="K6" s="126">
        <v>19</v>
      </c>
    </row>
    <row r="7" spans="1:11" hidden="1" x14ac:dyDescent="0.2">
      <c r="A7" s="155" t="s">
        <v>49</v>
      </c>
      <c r="B7" s="126">
        <v>2</v>
      </c>
      <c r="C7" s="126">
        <v>0</v>
      </c>
      <c r="D7" s="126">
        <v>0</v>
      </c>
      <c r="E7" s="126">
        <v>0</v>
      </c>
      <c r="F7" s="126">
        <v>0</v>
      </c>
      <c r="G7" s="126">
        <v>0</v>
      </c>
      <c r="H7" s="126">
        <v>0</v>
      </c>
      <c r="I7" s="126">
        <v>0</v>
      </c>
      <c r="J7" s="126">
        <v>0</v>
      </c>
      <c r="K7" s="126">
        <v>2</v>
      </c>
    </row>
    <row r="8" spans="1:11" ht="17.25" hidden="1" customHeight="1" x14ac:dyDescent="0.2">
      <c r="A8" s="155" t="s">
        <v>50</v>
      </c>
      <c r="B8" s="126">
        <v>60</v>
      </c>
      <c r="C8" s="126">
        <v>0</v>
      </c>
      <c r="D8" s="126">
        <v>0</v>
      </c>
      <c r="E8" s="126">
        <v>0</v>
      </c>
      <c r="F8" s="126">
        <v>0</v>
      </c>
      <c r="G8" s="126">
        <v>0</v>
      </c>
      <c r="H8" s="126">
        <v>0</v>
      </c>
      <c r="I8" s="126">
        <v>0</v>
      </c>
      <c r="J8" s="126">
        <v>0</v>
      </c>
      <c r="K8" s="126">
        <v>60</v>
      </c>
    </row>
    <row r="9" spans="1:11" hidden="1" x14ac:dyDescent="0.2">
      <c r="A9" s="155" t="s">
        <v>51</v>
      </c>
      <c r="B9" s="126">
        <v>42</v>
      </c>
      <c r="C9" s="126">
        <v>0</v>
      </c>
      <c r="D9" s="126">
        <v>0</v>
      </c>
      <c r="E9" s="126">
        <v>0</v>
      </c>
      <c r="F9" s="126">
        <v>0</v>
      </c>
      <c r="G9" s="126">
        <v>0</v>
      </c>
      <c r="H9" s="126">
        <v>0</v>
      </c>
      <c r="I9" s="126">
        <v>0</v>
      </c>
      <c r="J9" s="126">
        <v>0</v>
      </c>
      <c r="K9" s="126">
        <v>42</v>
      </c>
    </row>
    <row r="10" spans="1:11" hidden="1" x14ac:dyDescent="0.2">
      <c r="A10" s="155" t="s">
        <v>52</v>
      </c>
      <c r="B10" s="126">
        <v>20</v>
      </c>
      <c r="C10" s="126">
        <v>0</v>
      </c>
      <c r="D10" s="126">
        <v>0</v>
      </c>
      <c r="E10" s="126">
        <v>0</v>
      </c>
      <c r="F10" s="126">
        <v>0</v>
      </c>
      <c r="G10" s="126">
        <v>0</v>
      </c>
      <c r="H10" s="126">
        <v>0</v>
      </c>
      <c r="I10" s="126">
        <v>0</v>
      </c>
      <c r="J10" s="126">
        <v>0</v>
      </c>
      <c r="K10" s="126">
        <v>20</v>
      </c>
    </row>
    <row r="11" spans="1:11" hidden="1" x14ac:dyDescent="0.2">
      <c r="A11" s="155" t="s">
        <v>53</v>
      </c>
      <c r="B11" s="126">
        <v>19</v>
      </c>
      <c r="C11" s="126">
        <v>0</v>
      </c>
      <c r="D11" s="126">
        <v>0</v>
      </c>
      <c r="E11" s="126">
        <v>0</v>
      </c>
      <c r="F11" s="126">
        <v>0</v>
      </c>
      <c r="G11" s="126">
        <v>0</v>
      </c>
      <c r="H11" s="126">
        <v>0</v>
      </c>
      <c r="I11" s="126">
        <v>0</v>
      </c>
      <c r="J11" s="126">
        <v>0</v>
      </c>
      <c r="K11" s="126">
        <v>19</v>
      </c>
    </row>
    <row r="12" spans="1:11" ht="23.25" hidden="1" customHeight="1" x14ac:dyDescent="0.2">
      <c r="A12" s="155" t="s">
        <v>54</v>
      </c>
      <c r="B12" s="126">
        <v>36</v>
      </c>
      <c r="C12" s="126">
        <v>0</v>
      </c>
      <c r="D12" s="126">
        <v>0</v>
      </c>
      <c r="E12" s="126">
        <v>0</v>
      </c>
      <c r="F12" s="126">
        <v>0</v>
      </c>
      <c r="G12" s="126">
        <v>0</v>
      </c>
      <c r="H12" s="126">
        <v>0</v>
      </c>
      <c r="I12" s="126">
        <v>0</v>
      </c>
      <c r="J12" s="126">
        <v>0</v>
      </c>
      <c r="K12" s="126">
        <v>36</v>
      </c>
    </row>
    <row r="13" spans="1:11" hidden="1" x14ac:dyDescent="0.2">
      <c r="A13" s="155" t="s">
        <v>55</v>
      </c>
      <c r="B13" s="126">
        <v>44</v>
      </c>
      <c r="C13" s="126">
        <v>0</v>
      </c>
      <c r="D13" s="126">
        <v>0</v>
      </c>
      <c r="E13" s="126">
        <v>0</v>
      </c>
      <c r="F13" s="126">
        <v>0</v>
      </c>
      <c r="G13" s="126">
        <v>0</v>
      </c>
      <c r="H13" s="126">
        <v>12</v>
      </c>
      <c r="I13" s="126">
        <v>0</v>
      </c>
      <c r="J13" s="126">
        <v>0</v>
      </c>
      <c r="K13" s="126">
        <v>56</v>
      </c>
    </row>
    <row r="14" spans="1:11" hidden="1" x14ac:dyDescent="0.2">
      <c r="A14" s="155" t="s">
        <v>56</v>
      </c>
      <c r="B14" s="126">
        <v>48</v>
      </c>
      <c r="C14" s="126">
        <v>0</v>
      </c>
      <c r="D14" s="126">
        <v>0</v>
      </c>
      <c r="E14" s="126">
        <v>0</v>
      </c>
      <c r="F14" s="126">
        <v>11</v>
      </c>
      <c r="G14" s="126">
        <v>0</v>
      </c>
      <c r="H14" s="126">
        <v>7</v>
      </c>
      <c r="I14" s="126">
        <v>0</v>
      </c>
      <c r="J14" s="126">
        <v>0</v>
      </c>
      <c r="K14" s="126">
        <v>66</v>
      </c>
    </row>
    <row r="15" spans="1:11" hidden="1" x14ac:dyDescent="0.2">
      <c r="A15" s="155" t="s">
        <v>57</v>
      </c>
      <c r="B15" s="126">
        <v>48</v>
      </c>
      <c r="C15" s="126">
        <v>0</v>
      </c>
      <c r="D15" s="126">
        <v>0</v>
      </c>
      <c r="E15" s="126">
        <v>0</v>
      </c>
      <c r="F15" s="126">
        <v>3</v>
      </c>
      <c r="G15" s="126">
        <v>0</v>
      </c>
      <c r="H15" s="126">
        <v>4</v>
      </c>
      <c r="I15" s="126">
        <v>0</v>
      </c>
      <c r="J15" s="126">
        <v>0</v>
      </c>
      <c r="K15" s="126">
        <v>55</v>
      </c>
    </row>
    <row r="16" spans="1:11" ht="19.5" hidden="1" customHeight="1" x14ac:dyDescent="0.2">
      <c r="A16" s="155" t="s">
        <v>58</v>
      </c>
      <c r="B16" s="126">
        <v>16</v>
      </c>
      <c r="C16" s="126">
        <v>0</v>
      </c>
      <c r="D16" s="126">
        <v>0</v>
      </c>
      <c r="E16" s="126">
        <v>0</v>
      </c>
      <c r="F16" s="126">
        <v>8</v>
      </c>
      <c r="G16" s="126">
        <v>0</v>
      </c>
      <c r="H16" s="126">
        <v>6</v>
      </c>
      <c r="I16" s="126">
        <v>0</v>
      </c>
      <c r="J16" s="126">
        <v>0</v>
      </c>
      <c r="K16" s="126">
        <v>30</v>
      </c>
    </row>
    <row r="17" spans="1:11" hidden="1" x14ac:dyDescent="0.2">
      <c r="A17" s="155" t="s">
        <v>59</v>
      </c>
      <c r="B17" s="126">
        <v>54</v>
      </c>
      <c r="C17" s="126">
        <v>0</v>
      </c>
      <c r="D17" s="126">
        <v>0</v>
      </c>
      <c r="E17" s="126">
        <v>0</v>
      </c>
      <c r="F17" s="126">
        <v>5</v>
      </c>
      <c r="G17" s="126">
        <v>2</v>
      </c>
      <c r="H17" s="126">
        <v>9</v>
      </c>
      <c r="I17" s="126">
        <v>0</v>
      </c>
      <c r="J17" s="126">
        <v>0</v>
      </c>
      <c r="K17" s="126">
        <v>70</v>
      </c>
    </row>
    <row r="18" spans="1:11" hidden="1" x14ac:dyDescent="0.2">
      <c r="A18" s="155" t="s">
        <v>61</v>
      </c>
      <c r="B18" s="126">
        <v>49</v>
      </c>
      <c r="C18" s="126">
        <v>0</v>
      </c>
      <c r="D18" s="126">
        <v>0</v>
      </c>
      <c r="E18" s="126">
        <v>0</v>
      </c>
      <c r="F18" s="126">
        <v>7</v>
      </c>
      <c r="G18" s="126">
        <v>1</v>
      </c>
      <c r="H18" s="126">
        <v>4</v>
      </c>
      <c r="I18" s="126">
        <v>0</v>
      </c>
      <c r="J18" s="126">
        <v>0</v>
      </c>
      <c r="K18" s="126">
        <v>61</v>
      </c>
    </row>
    <row r="19" spans="1:11" hidden="1" x14ac:dyDescent="0.2">
      <c r="A19" s="155" t="s">
        <v>125</v>
      </c>
      <c r="B19" s="126">
        <v>41</v>
      </c>
      <c r="C19" s="126">
        <v>0</v>
      </c>
      <c r="D19" s="126">
        <v>0</v>
      </c>
      <c r="E19" s="126">
        <v>0</v>
      </c>
      <c r="F19" s="126">
        <v>1</v>
      </c>
      <c r="G19" s="126">
        <v>2</v>
      </c>
      <c r="H19" s="126">
        <v>5</v>
      </c>
      <c r="I19" s="126">
        <v>0</v>
      </c>
      <c r="J19" s="126">
        <v>0</v>
      </c>
      <c r="K19" s="126">
        <v>49</v>
      </c>
    </row>
    <row r="20" spans="1:11" ht="18" hidden="1" customHeight="1" x14ac:dyDescent="0.2">
      <c r="A20" s="155" t="s">
        <v>126</v>
      </c>
      <c r="B20" s="126">
        <v>109</v>
      </c>
      <c r="C20" s="126">
        <v>0</v>
      </c>
      <c r="D20" s="126">
        <v>0</v>
      </c>
      <c r="E20" s="126">
        <v>0</v>
      </c>
      <c r="F20" s="126">
        <v>5</v>
      </c>
      <c r="G20" s="126">
        <v>0</v>
      </c>
      <c r="H20" s="126">
        <v>25</v>
      </c>
      <c r="I20" s="126">
        <v>0</v>
      </c>
      <c r="J20" s="126">
        <v>0</v>
      </c>
      <c r="K20" s="126">
        <v>139</v>
      </c>
    </row>
    <row r="21" spans="1:11" hidden="1" x14ac:dyDescent="0.2">
      <c r="A21" s="155" t="s">
        <v>127</v>
      </c>
      <c r="B21" s="126">
        <v>129</v>
      </c>
      <c r="C21" s="126">
        <v>0</v>
      </c>
      <c r="D21" s="126">
        <v>0</v>
      </c>
      <c r="E21" s="126">
        <v>0</v>
      </c>
      <c r="F21" s="126">
        <v>41</v>
      </c>
      <c r="G21" s="126">
        <v>4</v>
      </c>
      <c r="H21" s="126">
        <v>10</v>
      </c>
      <c r="I21" s="126">
        <v>0</v>
      </c>
      <c r="J21" s="126">
        <v>0</v>
      </c>
      <c r="K21" s="126">
        <v>184</v>
      </c>
    </row>
    <row r="22" spans="1:11" hidden="1" x14ac:dyDescent="0.2">
      <c r="A22" s="155" t="s">
        <v>128</v>
      </c>
      <c r="B22" s="126">
        <v>148</v>
      </c>
      <c r="C22" s="126">
        <v>0</v>
      </c>
      <c r="D22" s="126">
        <v>0</v>
      </c>
      <c r="E22" s="126">
        <v>0</v>
      </c>
      <c r="F22" s="126">
        <v>114</v>
      </c>
      <c r="G22" s="126">
        <v>3</v>
      </c>
      <c r="H22" s="126">
        <v>17</v>
      </c>
      <c r="I22" s="126">
        <v>0</v>
      </c>
      <c r="J22" s="126">
        <v>0</v>
      </c>
      <c r="K22" s="126">
        <v>282</v>
      </c>
    </row>
    <row r="23" spans="1:11" hidden="1" x14ac:dyDescent="0.2">
      <c r="A23" s="155" t="s">
        <v>211</v>
      </c>
      <c r="B23" s="126">
        <v>176</v>
      </c>
      <c r="C23" s="126">
        <v>0</v>
      </c>
      <c r="D23" s="126">
        <v>0</v>
      </c>
      <c r="E23" s="126">
        <v>0</v>
      </c>
      <c r="F23" s="126">
        <v>101</v>
      </c>
      <c r="G23" s="126">
        <v>0</v>
      </c>
      <c r="H23" s="126">
        <v>14</v>
      </c>
      <c r="I23" s="126">
        <v>0</v>
      </c>
      <c r="J23" s="126">
        <v>0</v>
      </c>
      <c r="K23" s="126">
        <v>291</v>
      </c>
    </row>
    <row r="24" spans="1:11" ht="19.5" hidden="1" customHeight="1" x14ac:dyDescent="0.2">
      <c r="A24" s="155" t="s">
        <v>212</v>
      </c>
      <c r="B24" s="126">
        <v>202</v>
      </c>
      <c r="C24" s="126">
        <v>0</v>
      </c>
      <c r="D24" s="126">
        <v>0</v>
      </c>
      <c r="E24" s="126">
        <v>0</v>
      </c>
      <c r="F24" s="126">
        <v>194</v>
      </c>
      <c r="G24" s="126">
        <v>1</v>
      </c>
      <c r="H24" s="126">
        <v>12</v>
      </c>
      <c r="I24" s="126">
        <v>0</v>
      </c>
      <c r="J24" s="126">
        <v>0</v>
      </c>
      <c r="K24" s="126">
        <v>409</v>
      </c>
    </row>
    <row r="25" spans="1:11" hidden="1" x14ac:dyDescent="0.2">
      <c r="A25" s="155" t="s">
        <v>210</v>
      </c>
      <c r="B25" s="126">
        <v>149</v>
      </c>
      <c r="C25" s="126">
        <v>0</v>
      </c>
      <c r="D25" s="126">
        <v>0</v>
      </c>
      <c r="E25" s="126">
        <v>0</v>
      </c>
      <c r="F25" s="126">
        <v>182</v>
      </c>
      <c r="G25" s="126">
        <v>2</v>
      </c>
      <c r="H25" s="126">
        <v>5</v>
      </c>
      <c r="I25" s="126">
        <v>0</v>
      </c>
      <c r="J25" s="126">
        <v>0</v>
      </c>
      <c r="K25" s="126">
        <v>338</v>
      </c>
    </row>
    <row r="26" spans="1:11" hidden="1" x14ac:dyDescent="0.2">
      <c r="A26" s="155" t="s">
        <v>213</v>
      </c>
      <c r="B26" s="126">
        <v>133</v>
      </c>
      <c r="C26" s="126">
        <v>0</v>
      </c>
      <c r="D26" s="126">
        <v>1</v>
      </c>
      <c r="E26" s="126">
        <v>0</v>
      </c>
      <c r="F26" s="126">
        <v>155</v>
      </c>
      <c r="G26" s="126">
        <v>1</v>
      </c>
      <c r="H26" s="126">
        <v>8</v>
      </c>
      <c r="I26" s="126">
        <v>0</v>
      </c>
      <c r="J26" s="126">
        <v>0</v>
      </c>
      <c r="K26" s="126">
        <v>298</v>
      </c>
    </row>
    <row r="27" spans="1:11" hidden="1" x14ac:dyDescent="0.2">
      <c r="A27" s="155" t="s">
        <v>237</v>
      </c>
      <c r="B27" s="126">
        <v>194</v>
      </c>
      <c r="C27" s="126">
        <v>0</v>
      </c>
      <c r="D27" s="126">
        <v>0</v>
      </c>
      <c r="E27" s="126">
        <v>0</v>
      </c>
      <c r="F27" s="126">
        <v>152</v>
      </c>
      <c r="G27" s="126">
        <v>1</v>
      </c>
      <c r="H27" s="126">
        <v>6</v>
      </c>
      <c r="I27" s="126">
        <v>0</v>
      </c>
      <c r="J27" s="126">
        <v>0</v>
      </c>
      <c r="K27" s="126">
        <v>353</v>
      </c>
    </row>
    <row r="28" spans="1:11" ht="17.25" customHeight="1" x14ac:dyDescent="0.2">
      <c r="A28" s="155" t="s">
        <v>234</v>
      </c>
      <c r="B28" s="126">
        <v>225</v>
      </c>
      <c r="C28" s="126">
        <v>2</v>
      </c>
      <c r="D28" s="126">
        <v>4</v>
      </c>
      <c r="E28" s="126">
        <v>0</v>
      </c>
      <c r="F28" s="126">
        <v>248</v>
      </c>
      <c r="G28" s="126">
        <v>1</v>
      </c>
      <c r="H28" s="126">
        <v>3</v>
      </c>
      <c r="I28" s="126">
        <v>2</v>
      </c>
      <c r="J28" s="126">
        <v>0</v>
      </c>
      <c r="K28" s="126">
        <v>483</v>
      </c>
    </row>
    <row r="29" spans="1:11" x14ac:dyDescent="0.2">
      <c r="A29" s="155" t="s">
        <v>235</v>
      </c>
      <c r="B29" s="126">
        <v>150</v>
      </c>
      <c r="C29" s="126">
        <v>0</v>
      </c>
      <c r="D29" s="126">
        <v>21</v>
      </c>
      <c r="E29" s="126">
        <v>0</v>
      </c>
      <c r="F29" s="126">
        <v>140</v>
      </c>
      <c r="G29" s="126">
        <v>0</v>
      </c>
      <c r="H29" s="126">
        <v>4</v>
      </c>
      <c r="I29" s="126">
        <v>0</v>
      </c>
      <c r="J29" s="126">
        <v>0</v>
      </c>
      <c r="K29" s="126">
        <v>315</v>
      </c>
    </row>
    <row r="30" spans="1:11" x14ac:dyDescent="0.2">
      <c r="A30" s="155" t="s">
        <v>236</v>
      </c>
      <c r="B30" s="126">
        <v>171</v>
      </c>
      <c r="C30" s="126">
        <v>1</v>
      </c>
      <c r="D30" s="126">
        <v>14</v>
      </c>
      <c r="E30" s="126">
        <v>0</v>
      </c>
      <c r="F30" s="126">
        <v>200</v>
      </c>
      <c r="G30" s="126">
        <v>10</v>
      </c>
      <c r="H30" s="126">
        <v>6</v>
      </c>
      <c r="I30" s="126">
        <v>1</v>
      </c>
      <c r="J30" s="126">
        <v>0</v>
      </c>
      <c r="K30" s="126">
        <v>402</v>
      </c>
    </row>
    <row r="31" spans="1:11" x14ac:dyDescent="0.2">
      <c r="A31" s="155" t="s">
        <v>244</v>
      </c>
      <c r="B31" s="126">
        <v>147</v>
      </c>
      <c r="C31" s="126">
        <v>0</v>
      </c>
      <c r="D31" s="126">
        <v>19</v>
      </c>
      <c r="E31" s="126">
        <v>0</v>
      </c>
      <c r="F31" s="126">
        <v>137</v>
      </c>
      <c r="G31" s="126">
        <v>3</v>
      </c>
      <c r="H31" s="126">
        <v>13</v>
      </c>
      <c r="I31" s="126">
        <v>0</v>
      </c>
      <c r="J31" s="126">
        <v>0</v>
      </c>
      <c r="K31" s="126">
        <v>319</v>
      </c>
    </row>
    <row r="32" spans="1:11" ht="21" customHeight="1" x14ac:dyDescent="0.2">
      <c r="A32" s="155" t="s">
        <v>245</v>
      </c>
      <c r="B32" s="126">
        <v>334</v>
      </c>
      <c r="C32" s="126">
        <v>0</v>
      </c>
      <c r="D32" s="126">
        <v>26</v>
      </c>
      <c r="E32" s="126">
        <v>0</v>
      </c>
      <c r="F32" s="126">
        <v>291</v>
      </c>
      <c r="G32" s="126">
        <v>8</v>
      </c>
      <c r="H32" s="126">
        <v>32</v>
      </c>
      <c r="I32" s="126">
        <v>0</v>
      </c>
      <c r="J32" s="126">
        <v>0</v>
      </c>
      <c r="K32" s="126">
        <v>691</v>
      </c>
    </row>
    <row r="33" spans="1:11" x14ac:dyDescent="0.2">
      <c r="A33" s="155" t="s">
        <v>243</v>
      </c>
      <c r="B33" s="126">
        <v>255</v>
      </c>
      <c r="C33" s="126">
        <v>0</v>
      </c>
      <c r="D33" s="126">
        <v>29</v>
      </c>
      <c r="E33" s="126">
        <v>0</v>
      </c>
      <c r="F33" s="126">
        <v>240</v>
      </c>
      <c r="G33" s="126">
        <v>3</v>
      </c>
      <c r="H33" s="126">
        <v>21</v>
      </c>
      <c r="I33" s="126">
        <v>0</v>
      </c>
      <c r="J33" s="126">
        <v>0</v>
      </c>
      <c r="K33" s="126">
        <v>548</v>
      </c>
    </row>
    <row r="34" spans="1:11" x14ac:dyDescent="0.2">
      <c r="A34" s="155" t="s">
        <v>246</v>
      </c>
      <c r="B34" s="126">
        <v>267</v>
      </c>
      <c r="C34" s="126">
        <v>0</v>
      </c>
      <c r="D34" s="126">
        <v>26</v>
      </c>
      <c r="E34" s="126">
        <v>0</v>
      </c>
      <c r="F34" s="126">
        <v>439</v>
      </c>
      <c r="G34" s="126">
        <v>2</v>
      </c>
      <c r="H34" s="126">
        <v>18</v>
      </c>
      <c r="I34" s="126">
        <v>0</v>
      </c>
      <c r="J34" s="126">
        <v>0</v>
      </c>
      <c r="K34" s="126">
        <v>752</v>
      </c>
    </row>
    <row r="35" spans="1:11" x14ac:dyDescent="0.2">
      <c r="A35" s="155" t="s">
        <v>257</v>
      </c>
      <c r="B35" s="126">
        <v>144</v>
      </c>
      <c r="C35" s="126">
        <v>0</v>
      </c>
      <c r="D35" s="126">
        <v>30</v>
      </c>
      <c r="E35" s="126">
        <v>0</v>
      </c>
      <c r="F35" s="126">
        <v>351</v>
      </c>
      <c r="G35" s="126">
        <v>2</v>
      </c>
      <c r="H35" s="126">
        <v>23</v>
      </c>
      <c r="I35" s="126">
        <v>0</v>
      </c>
      <c r="J35" s="126">
        <v>0</v>
      </c>
      <c r="K35" s="126">
        <v>550</v>
      </c>
    </row>
    <row r="36" spans="1:11" ht="21.75" customHeight="1" x14ac:dyDescent="0.2">
      <c r="A36" s="155" t="s">
        <v>258</v>
      </c>
      <c r="B36" s="126">
        <v>280</v>
      </c>
      <c r="C36" s="126">
        <v>0</v>
      </c>
      <c r="D36" s="126">
        <v>24</v>
      </c>
      <c r="E36" s="126">
        <v>0</v>
      </c>
      <c r="F36" s="126">
        <v>527</v>
      </c>
      <c r="G36" s="126">
        <v>2</v>
      </c>
      <c r="H36" s="126">
        <v>11</v>
      </c>
      <c r="I36" s="126">
        <v>0</v>
      </c>
      <c r="J36" s="126">
        <v>0</v>
      </c>
      <c r="K36" s="126">
        <v>844</v>
      </c>
    </row>
    <row r="37" spans="1:11" x14ac:dyDescent="0.2">
      <c r="A37" s="155" t="s">
        <v>259</v>
      </c>
      <c r="B37" s="126">
        <v>302</v>
      </c>
      <c r="C37" s="126">
        <v>0</v>
      </c>
      <c r="D37" s="126">
        <v>5</v>
      </c>
      <c r="E37" s="126">
        <v>0</v>
      </c>
      <c r="F37" s="126">
        <v>606</v>
      </c>
      <c r="G37" s="126">
        <v>2</v>
      </c>
      <c r="H37" s="126">
        <v>12</v>
      </c>
      <c r="I37" s="126">
        <v>0</v>
      </c>
      <c r="J37" s="126">
        <v>0</v>
      </c>
      <c r="K37" s="126">
        <v>927</v>
      </c>
    </row>
    <row r="38" spans="1:11" x14ac:dyDescent="0.2">
      <c r="A38" s="155" t="s">
        <v>256</v>
      </c>
      <c r="B38" s="126">
        <v>298</v>
      </c>
      <c r="C38" s="126">
        <v>0</v>
      </c>
      <c r="D38" s="126">
        <v>2</v>
      </c>
      <c r="E38" s="126">
        <v>0</v>
      </c>
      <c r="F38" s="126">
        <v>497</v>
      </c>
      <c r="G38" s="126">
        <v>0</v>
      </c>
      <c r="H38" s="126">
        <v>37</v>
      </c>
      <c r="I38" s="126">
        <v>0</v>
      </c>
      <c r="J38" s="126">
        <v>0</v>
      </c>
      <c r="K38" s="126">
        <v>834</v>
      </c>
    </row>
    <row r="39" spans="1:11" x14ac:dyDescent="0.2">
      <c r="A39" s="155" t="s">
        <v>272</v>
      </c>
      <c r="B39" s="126">
        <v>279</v>
      </c>
      <c r="C39" s="126">
        <v>0</v>
      </c>
      <c r="D39" s="126">
        <v>0</v>
      </c>
      <c r="E39" s="126">
        <v>0</v>
      </c>
      <c r="F39" s="126">
        <v>601</v>
      </c>
      <c r="G39" s="126">
        <v>0</v>
      </c>
      <c r="H39" s="126">
        <v>42</v>
      </c>
      <c r="I39" s="126">
        <v>0</v>
      </c>
      <c r="J39" s="126">
        <v>0</v>
      </c>
      <c r="K39" s="126">
        <v>922</v>
      </c>
    </row>
    <row r="40" spans="1:11" ht="19.5" customHeight="1" x14ac:dyDescent="0.2">
      <c r="A40" s="155" t="s">
        <v>269</v>
      </c>
      <c r="B40" s="126">
        <v>570</v>
      </c>
      <c r="C40" s="126">
        <v>0</v>
      </c>
      <c r="D40" s="126">
        <v>0</v>
      </c>
      <c r="E40" s="126">
        <v>0</v>
      </c>
      <c r="F40" s="126">
        <v>564</v>
      </c>
      <c r="G40" s="126">
        <v>8</v>
      </c>
      <c r="H40" s="126">
        <v>30</v>
      </c>
      <c r="I40" s="126">
        <v>0</v>
      </c>
      <c r="J40" s="126">
        <v>0</v>
      </c>
      <c r="K40" s="126">
        <v>1172</v>
      </c>
    </row>
    <row r="41" spans="1:11" x14ac:dyDescent="0.2">
      <c r="A41" s="155" t="s">
        <v>270</v>
      </c>
      <c r="B41" s="126">
        <v>491</v>
      </c>
      <c r="C41" s="126">
        <v>0</v>
      </c>
      <c r="D41" s="126">
        <v>0</v>
      </c>
      <c r="E41" s="126">
        <v>0</v>
      </c>
      <c r="F41" s="126">
        <v>457</v>
      </c>
      <c r="G41" s="126">
        <v>7</v>
      </c>
      <c r="H41" s="126">
        <v>15</v>
      </c>
      <c r="I41" s="126">
        <v>0</v>
      </c>
      <c r="J41" s="126">
        <v>0</v>
      </c>
      <c r="K41" s="126">
        <v>970</v>
      </c>
    </row>
    <row r="42" spans="1:11" x14ac:dyDescent="0.2">
      <c r="A42" s="155" t="s">
        <v>271</v>
      </c>
      <c r="B42" s="126">
        <v>930</v>
      </c>
      <c r="C42" s="126">
        <v>0</v>
      </c>
      <c r="D42" s="126">
        <v>0</v>
      </c>
      <c r="E42" s="126">
        <v>0</v>
      </c>
      <c r="F42" s="126">
        <v>531</v>
      </c>
      <c r="G42" s="126">
        <v>11</v>
      </c>
      <c r="H42" s="126">
        <v>19</v>
      </c>
      <c r="I42" s="126">
        <v>0</v>
      </c>
      <c r="J42" s="126">
        <v>0</v>
      </c>
      <c r="K42" s="126">
        <v>1491</v>
      </c>
    </row>
    <row r="43" spans="1:11" x14ac:dyDescent="0.2">
      <c r="A43" s="155" t="s">
        <v>330</v>
      </c>
      <c r="B43" s="126">
        <v>877</v>
      </c>
      <c r="C43" s="126">
        <v>0</v>
      </c>
      <c r="D43" s="126">
        <v>0</v>
      </c>
      <c r="E43" s="126">
        <v>0</v>
      </c>
      <c r="F43" s="126">
        <v>511</v>
      </c>
      <c r="G43" s="126">
        <v>10</v>
      </c>
      <c r="H43" s="126">
        <v>34</v>
      </c>
      <c r="I43" s="126">
        <v>0</v>
      </c>
      <c r="J43" s="126">
        <v>0</v>
      </c>
      <c r="K43" s="126">
        <v>1432</v>
      </c>
    </row>
    <row r="44" spans="1:11" ht="21.75" customHeight="1" x14ac:dyDescent="0.2">
      <c r="A44" s="155" t="s">
        <v>327</v>
      </c>
      <c r="B44" s="126">
        <v>1139</v>
      </c>
      <c r="C44" s="126">
        <v>0</v>
      </c>
      <c r="D44" s="126">
        <v>0</v>
      </c>
      <c r="E44" s="126">
        <v>0</v>
      </c>
      <c r="F44" s="126">
        <v>521</v>
      </c>
      <c r="G44" s="126">
        <v>11</v>
      </c>
      <c r="H44" s="126">
        <v>16</v>
      </c>
      <c r="I44" s="126">
        <v>0</v>
      </c>
      <c r="J44" s="126">
        <v>0</v>
      </c>
      <c r="K44" s="126">
        <v>1687</v>
      </c>
    </row>
    <row r="45" spans="1:11" x14ac:dyDescent="0.2">
      <c r="A45" s="155" t="s">
        <v>328</v>
      </c>
      <c r="B45" s="126">
        <v>651</v>
      </c>
      <c r="C45" s="126">
        <v>0</v>
      </c>
      <c r="D45" s="126">
        <v>0</v>
      </c>
      <c r="E45" s="126">
        <v>0</v>
      </c>
      <c r="F45" s="126">
        <v>154</v>
      </c>
      <c r="G45" s="126">
        <v>9</v>
      </c>
      <c r="H45" s="126">
        <v>1</v>
      </c>
      <c r="I45" s="126">
        <v>0</v>
      </c>
      <c r="J45" s="126">
        <v>0</v>
      </c>
      <c r="K45" s="126">
        <v>815</v>
      </c>
    </row>
    <row r="46" spans="1:11" x14ac:dyDescent="0.2">
      <c r="A46" s="155" t="s">
        <v>329</v>
      </c>
      <c r="B46" s="126">
        <v>2772</v>
      </c>
      <c r="C46" s="126">
        <v>0</v>
      </c>
      <c r="D46" s="126">
        <v>0</v>
      </c>
      <c r="E46" s="126">
        <v>0</v>
      </c>
      <c r="F46" s="126">
        <v>1209</v>
      </c>
      <c r="G46" s="126">
        <v>46</v>
      </c>
      <c r="H46" s="126">
        <v>10</v>
      </c>
      <c r="I46" s="126">
        <v>0</v>
      </c>
      <c r="J46" s="126">
        <v>0</v>
      </c>
      <c r="K46" s="126">
        <v>4037</v>
      </c>
    </row>
    <row r="47" spans="1:11" x14ac:dyDescent="0.2">
      <c r="A47" s="155" t="s">
        <v>355</v>
      </c>
      <c r="B47" s="126">
        <v>3056</v>
      </c>
      <c r="C47" s="126">
        <v>11</v>
      </c>
      <c r="D47" s="126">
        <v>0</v>
      </c>
      <c r="E47" s="126">
        <v>0</v>
      </c>
      <c r="F47" s="126">
        <v>1329</v>
      </c>
      <c r="G47" s="126">
        <v>43</v>
      </c>
      <c r="H47" s="126">
        <v>5</v>
      </c>
      <c r="I47" s="126">
        <v>11</v>
      </c>
      <c r="J47" s="126">
        <v>0</v>
      </c>
      <c r="K47" s="126">
        <v>4444</v>
      </c>
    </row>
    <row r="48" spans="1:11" ht="20.25" customHeight="1" x14ac:dyDescent="0.2">
      <c r="A48" s="155" t="s">
        <v>356</v>
      </c>
      <c r="B48" s="126">
        <v>2465</v>
      </c>
      <c r="C48" s="126">
        <v>3</v>
      </c>
      <c r="D48" s="126">
        <v>0</v>
      </c>
      <c r="E48" s="126">
        <v>0</v>
      </c>
      <c r="F48" s="126">
        <v>1429</v>
      </c>
      <c r="G48" s="126">
        <v>79</v>
      </c>
      <c r="H48" s="126">
        <v>5</v>
      </c>
      <c r="I48" s="126">
        <v>3</v>
      </c>
      <c r="J48" s="126">
        <v>0</v>
      </c>
      <c r="K48" s="126">
        <v>3981</v>
      </c>
    </row>
    <row r="49" spans="1:11" x14ac:dyDescent="0.2">
      <c r="A49" s="155" t="s">
        <v>357</v>
      </c>
      <c r="B49" s="126">
        <v>2279</v>
      </c>
      <c r="C49" s="126">
        <v>0</v>
      </c>
      <c r="D49" s="126">
        <v>1</v>
      </c>
      <c r="E49" s="126">
        <v>0</v>
      </c>
      <c r="F49" s="126">
        <v>1563</v>
      </c>
      <c r="G49" s="126">
        <v>39</v>
      </c>
      <c r="H49" s="126">
        <v>3</v>
      </c>
      <c r="I49" s="126">
        <v>0</v>
      </c>
      <c r="J49" s="126">
        <v>0</v>
      </c>
      <c r="K49" s="126">
        <v>3885</v>
      </c>
    </row>
    <row r="50" spans="1:11" x14ac:dyDescent="0.2">
      <c r="A50" s="155" t="s">
        <v>358</v>
      </c>
      <c r="B50" s="126">
        <v>3098</v>
      </c>
      <c r="C50" s="126">
        <v>0</v>
      </c>
      <c r="D50" s="126">
        <v>0</v>
      </c>
      <c r="E50" s="126">
        <v>0</v>
      </c>
      <c r="F50" s="126">
        <v>1555</v>
      </c>
      <c r="G50" s="126">
        <v>49</v>
      </c>
      <c r="H50" s="126">
        <v>13</v>
      </c>
      <c r="I50" s="126">
        <v>0</v>
      </c>
      <c r="J50" s="126">
        <v>0</v>
      </c>
      <c r="K50" s="126">
        <v>4715</v>
      </c>
    </row>
    <row r="51" spans="1:11" x14ac:dyDescent="0.2">
      <c r="A51" s="155" t="s">
        <v>395</v>
      </c>
      <c r="B51" s="126">
        <v>3854</v>
      </c>
      <c r="C51" s="126">
        <v>0</v>
      </c>
      <c r="D51" s="126">
        <v>0</v>
      </c>
      <c r="E51" s="126">
        <v>0</v>
      </c>
      <c r="F51" s="126">
        <v>1380</v>
      </c>
      <c r="G51" s="126">
        <v>79</v>
      </c>
      <c r="H51" s="126">
        <v>6</v>
      </c>
      <c r="I51" s="126">
        <v>0</v>
      </c>
      <c r="J51" s="126">
        <v>0</v>
      </c>
      <c r="K51" s="126">
        <v>5319</v>
      </c>
    </row>
    <row r="52" spans="1:11" ht="18" customHeight="1" x14ac:dyDescent="0.2">
      <c r="A52" s="155" t="s">
        <v>396</v>
      </c>
      <c r="B52" s="126">
        <v>3821</v>
      </c>
      <c r="C52" s="126">
        <v>10</v>
      </c>
      <c r="D52" s="126">
        <v>0</v>
      </c>
      <c r="E52" s="126">
        <v>0</v>
      </c>
      <c r="F52" s="126">
        <v>1503</v>
      </c>
      <c r="G52" s="126">
        <v>76</v>
      </c>
      <c r="H52" s="126">
        <v>9</v>
      </c>
      <c r="I52" s="126">
        <v>10</v>
      </c>
      <c r="J52" s="126">
        <v>0</v>
      </c>
      <c r="K52" s="126">
        <v>5419</v>
      </c>
    </row>
    <row r="53" spans="1:11" x14ac:dyDescent="0.2">
      <c r="A53" s="155" t="s">
        <v>462</v>
      </c>
      <c r="B53" s="126">
        <v>3053</v>
      </c>
      <c r="C53" s="126">
        <v>0</v>
      </c>
      <c r="D53" s="126">
        <v>0</v>
      </c>
      <c r="E53" s="126">
        <v>0</v>
      </c>
      <c r="F53" s="126">
        <v>1331</v>
      </c>
      <c r="G53" s="126">
        <v>43</v>
      </c>
      <c r="H53" s="126">
        <v>3</v>
      </c>
      <c r="I53" s="126">
        <v>0</v>
      </c>
      <c r="J53" s="126">
        <v>0</v>
      </c>
      <c r="K53" s="126">
        <v>4430</v>
      </c>
    </row>
    <row r="54" spans="1:11" x14ac:dyDescent="0.2">
      <c r="A54" s="155" t="s">
        <v>463</v>
      </c>
      <c r="B54" s="126">
        <v>3783</v>
      </c>
      <c r="C54" s="126">
        <v>0</v>
      </c>
      <c r="D54" s="126">
        <v>3</v>
      </c>
      <c r="E54" s="126">
        <v>0</v>
      </c>
      <c r="F54" s="126">
        <v>1402</v>
      </c>
      <c r="G54" s="126">
        <v>29</v>
      </c>
      <c r="H54" s="126">
        <v>17</v>
      </c>
      <c r="I54" s="126">
        <v>0</v>
      </c>
      <c r="J54" s="126">
        <v>1</v>
      </c>
      <c r="K54" s="126">
        <v>5235</v>
      </c>
    </row>
    <row r="55" spans="1:11" x14ac:dyDescent="0.2">
      <c r="A55" s="155" t="s">
        <v>461</v>
      </c>
      <c r="B55" s="126">
        <v>5156</v>
      </c>
      <c r="C55" s="126">
        <v>0</v>
      </c>
      <c r="D55" s="126">
        <v>4</v>
      </c>
      <c r="E55" s="126">
        <v>0</v>
      </c>
      <c r="F55" s="126">
        <v>1715</v>
      </c>
      <c r="G55" s="126">
        <v>5</v>
      </c>
      <c r="H55" s="126">
        <v>16</v>
      </c>
      <c r="I55" s="126">
        <v>0</v>
      </c>
      <c r="J55" s="126">
        <v>0</v>
      </c>
      <c r="K55" s="126">
        <v>6896</v>
      </c>
    </row>
    <row r="56" spans="1:11" x14ac:dyDescent="0.2">
      <c r="K56" s="163"/>
    </row>
    <row r="58" spans="1:11" x14ac:dyDescent="0.2">
      <c r="A58" s="123" t="s">
        <v>466</v>
      </c>
    </row>
    <row r="60" spans="1:11" ht="51" x14ac:dyDescent="0.2">
      <c r="B60" s="138" t="s">
        <v>455</v>
      </c>
      <c r="C60" s="138" t="s">
        <v>448</v>
      </c>
      <c r="D60" s="138" t="s">
        <v>453</v>
      </c>
      <c r="E60" s="138" t="s">
        <v>451</v>
      </c>
      <c r="F60" s="138" t="s">
        <v>450</v>
      </c>
      <c r="G60" s="138" t="s">
        <v>449</v>
      </c>
      <c r="H60" s="138" t="s">
        <v>452</v>
      </c>
      <c r="I60" s="138" t="s">
        <v>448</v>
      </c>
      <c r="J60" s="138" t="s">
        <v>460</v>
      </c>
      <c r="K60" s="138" t="s">
        <v>34</v>
      </c>
    </row>
    <row r="61" spans="1:11" x14ac:dyDescent="0.2">
      <c r="A61" s="164">
        <v>2010</v>
      </c>
      <c r="B61" s="126">
        <v>36</v>
      </c>
      <c r="C61" s="126">
        <v>0</v>
      </c>
      <c r="D61" s="126">
        <v>0</v>
      </c>
      <c r="E61" s="126">
        <v>0</v>
      </c>
      <c r="F61" s="126">
        <v>0</v>
      </c>
      <c r="G61" s="126">
        <v>0</v>
      </c>
      <c r="H61" s="126">
        <v>0</v>
      </c>
      <c r="I61" s="126">
        <v>0</v>
      </c>
      <c r="J61" s="126">
        <v>0</v>
      </c>
      <c r="K61" s="126">
        <v>36</v>
      </c>
    </row>
    <row r="62" spans="1:11" x14ac:dyDescent="0.2">
      <c r="A62" s="164">
        <v>2011</v>
      </c>
      <c r="B62" s="126">
        <v>141</v>
      </c>
      <c r="C62" s="126">
        <v>0</v>
      </c>
      <c r="D62" s="126">
        <v>0</v>
      </c>
      <c r="E62" s="126">
        <v>0</v>
      </c>
      <c r="F62" s="126">
        <v>0</v>
      </c>
      <c r="G62" s="126">
        <v>0</v>
      </c>
      <c r="H62" s="126">
        <v>0</v>
      </c>
      <c r="I62" s="126">
        <v>0</v>
      </c>
      <c r="J62" s="126">
        <v>0</v>
      </c>
      <c r="K62" s="126">
        <v>141</v>
      </c>
    </row>
    <row r="63" spans="1:11" x14ac:dyDescent="0.2">
      <c r="A63" s="164">
        <v>2012</v>
      </c>
      <c r="B63" s="126">
        <v>176</v>
      </c>
      <c r="C63" s="126">
        <v>0</v>
      </c>
      <c r="D63" s="126">
        <v>0</v>
      </c>
      <c r="E63" s="126">
        <v>0</v>
      </c>
      <c r="F63" s="126">
        <v>14</v>
      </c>
      <c r="G63" s="126">
        <v>0</v>
      </c>
      <c r="H63" s="126">
        <v>23</v>
      </c>
      <c r="I63" s="126">
        <v>0</v>
      </c>
      <c r="J63" s="126">
        <v>0</v>
      </c>
      <c r="K63" s="126">
        <v>213</v>
      </c>
    </row>
    <row r="64" spans="1:11" x14ac:dyDescent="0.2">
      <c r="A64" s="164">
        <v>2013</v>
      </c>
      <c r="B64" s="126">
        <v>160</v>
      </c>
      <c r="C64" s="126">
        <v>0</v>
      </c>
      <c r="D64" s="126">
        <v>0</v>
      </c>
      <c r="E64" s="126">
        <v>0</v>
      </c>
      <c r="F64" s="126">
        <v>21</v>
      </c>
      <c r="G64" s="126">
        <v>5</v>
      </c>
      <c r="H64" s="126">
        <v>24</v>
      </c>
      <c r="I64" s="126">
        <v>0</v>
      </c>
      <c r="J64" s="126">
        <v>0</v>
      </c>
      <c r="K64" s="126">
        <v>210</v>
      </c>
    </row>
    <row r="65" spans="1:11" x14ac:dyDescent="0.2">
      <c r="A65" s="164">
        <v>2014</v>
      </c>
      <c r="B65" s="126">
        <v>562</v>
      </c>
      <c r="C65" s="126">
        <v>0</v>
      </c>
      <c r="D65" s="126">
        <v>0</v>
      </c>
      <c r="E65" s="126">
        <v>0</v>
      </c>
      <c r="F65" s="126">
        <v>261</v>
      </c>
      <c r="G65" s="126">
        <v>7</v>
      </c>
      <c r="H65" s="126">
        <v>66</v>
      </c>
      <c r="I65" s="126">
        <v>0</v>
      </c>
      <c r="J65" s="126">
        <v>0</v>
      </c>
      <c r="K65" s="126">
        <v>896</v>
      </c>
    </row>
    <row r="66" spans="1:11" x14ac:dyDescent="0.2">
      <c r="A66" s="164">
        <v>2015</v>
      </c>
      <c r="B66" s="126">
        <v>678</v>
      </c>
      <c r="C66" s="126">
        <v>0</v>
      </c>
      <c r="D66" s="126">
        <v>1</v>
      </c>
      <c r="E66" s="126">
        <v>0</v>
      </c>
      <c r="F66" s="126">
        <v>683</v>
      </c>
      <c r="G66" s="126">
        <v>5</v>
      </c>
      <c r="H66" s="126">
        <v>31</v>
      </c>
      <c r="I66" s="126">
        <v>0</v>
      </c>
      <c r="J66" s="126">
        <v>0</v>
      </c>
      <c r="K66" s="126">
        <v>1398</v>
      </c>
    </row>
    <row r="67" spans="1:11" x14ac:dyDescent="0.2">
      <c r="A67" s="164">
        <v>2016</v>
      </c>
      <c r="B67" s="126">
        <v>693</v>
      </c>
      <c r="C67" s="126">
        <v>3</v>
      </c>
      <c r="D67" s="126">
        <v>58</v>
      </c>
      <c r="E67" s="126">
        <v>0</v>
      </c>
      <c r="F67" s="126">
        <v>725</v>
      </c>
      <c r="G67" s="126">
        <v>14</v>
      </c>
      <c r="H67" s="126">
        <v>26</v>
      </c>
      <c r="I67" s="126">
        <v>3</v>
      </c>
      <c r="J67" s="126">
        <v>0</v>
      </c>
      <c r="K67" s="126">
        <v>1519</v>
      </c>
    </row>
    <row r="68" spans="1:11" x14ac:dyDescent="0.2">
      <c r="A68" s="164">
        <v>2017</v>
      </c>
      <c r="B68" s="126">
        <v>1000</v>
      </c>
      <c r="C68" s="126">
        <v>0</v>
      </c>
      <c r="D68" s="126">
        <v>111</v>
      </c>
      <c r="E68" s="126">
        <v>0</v>
      </c>
      <c r="F68" s="126">
        <v>1321</v>
      </c>
      <c r="G68" s="126">
        <v>15</v>
      </c>
      <c r="H68" s="126">
        <v>94</v>
      </c>
      <c r="I68" s="126">
        <v>0</v>
      </c>
      <c r="J68" s="126">
        <v>0</v>
      </c>
      <c r="K68" s="126">
        <v>2541</v>
      </c>
    </row>
    <row r="69" spans="1:11" x14ac:dyDescent="0.2">
      <c r="A69" s="164">
        <v>2018</v>
      </c>
      <c r="B69" s="126">
        <v>1159</v>
      </c>
      <c r="C69" s="126">
        <v>0</v>
      </c>
      <c r="D69" s="126">
        <v>31</v>
      </c>
      <c r="E69" s="126">
        <v>0</v>
      </c>
      <c r="F69" s="126">
        <v>2231</v>
      </c>
      <c r="G69" s="126">
        <v>4</v>
      </c>
      <c r="H69" s="126">
        <v>102</v>
      </c>
      <c r="I69" s="126">
        <v>0</v>
      </c>
      <c r="J69" s="126">
        <v>0</v>
      </c>
      <c r="K69" s="126">
        <v>3527</v>
      </c>
    </row>
    <row r="70" spans="1:11" x14ac:dyDescent="0.2">
      <c r="A70" s="164">
        <v>2019</v>
      </c>
      <c r="B70" s="126">
        <v>2868</v>
      </c>
      <c r="C70" s="126">
        <v>0</v>
      </c>
      <c r="D70" s="126">
        <v>0</v>
      </c>
      <c r="E70" s="126">
        <v>0</v>
      </c>
      <c r="F70" s="126">
        <v>2063</v>
      </c>
      <c r="G70" s="126">
        <v>36</v>
      </c>
      <c r="H70" s="126">
        <v>98</v>
      </c>
      <c r="I70" s="126">
        <v>0</v>
      </c>
      <c r="J70" s="126">
        <v>0</v>
      </c>
      <c r="K70" s="126">
        <v>5065</v>
      </c>
    </row>
    <row r="71" spans="1:11" x14ac:dyDescent="0.2">
      <c r="A71" s="164">
        <v>2020</v>
      </c>
      <c r="B71" s="126">
        <v>7618</v>
      </c>
      <c r="C71" s="126">
        <v>11</v>
      </c>
      <c r="D71" s="126">
        <v>0</v>
      </c>
      <c r="E71" s="126">
        <v>0</v>
      </c>
      <c r="F71" s="126">
        <v>3213</v>
      </c>
      <c r="G71" s="126">
        <v>109</v>
      </c>
      <c r="H71" s="126">
        <v>32</v>
      </c>
      <c r="I71" s="126">
        <v>11</v>
      </c>
      <c r="J71" s="126">
        <v>0</v>
      </c>
      <c r="K71" s="126">
        <v>10983</v>
      </c>
    </row>
    <row r="72" spans="1:11" x14ac:dyDescent="0.2">
      <c r="A72" s="164">
        <v>2021</v>
      </c>
      <c r="B72" s="126">
        <v>11696</v>
      </c>
      <c r="C72" s="126">
        <v>3</v>
      </c>
      <c r="D72" s="126">
        <v>1</v>
      </c>
      <c r="E72" s="126">
        <v>0</v>
      </c>
      <c r="F72" s="126">
        <v>5927</v>
      </c>
      <c r="G72" s="126">
        <v>246</v>
      </c>
      <c r="H72" s="126">
        <v>27</v>
      </c>
      <c r="I72" s="126">
        <v>3</v>
      </c>
      <c r="J72" s="126">
        <v>0</v>
      </c>
      <c r="K72" s="126">
        <v>17900</v>
      </c>
    </row>
    <row r="73" spans="1:11" x14ac:dyDescent="0.2">
      <c r="A73" s="164">
        <v>2022</v>
      </c>
      <c r="B73" s="126">
        <v>15813</v>
      </c>
      <c r="C73" s="126">
        <v>10</v>
      </c>
      <c r="D73" s="126">
        <v>7</v>
      </c>
      <c r="E73" s="126">
        <v>0</v>
      </c>
      <c r="F73" s="126">
        <v>5951</v>
      </c>
      <c r="G73" s="126">
        <v>153</v>
      </c>
      <c r="H73" s="126">
        <v>45</v>
      </c>
      <c r="I73" s="126">
        <v>10</v>
      </c>
      <c r="J73" s="126">
        <v>1</v>
      </c>
      <c r="K73" s="126">
        <v>21980</v>
      </c>
    </row>
    <row r="76" spans="1:11" x14ac:dyDescent="0.2">
      <c r="A76" s="123" t="s">
        <v>464</v>
      </c>
    </row>
    <row r="78" spans="1:11" ht="51" x14ac:dyDescent="0.2">
      <c r="B78" s="138" t="s">
        <v>455</v>
      </c>
      <c r="C78" s="138" t="s">
        <v>448</v>
      </c>
      <c r="D78" s="138" t="s">
        <v>453</v>
      </c>
      <c r="E78" s="138" t="s">
        <v>451</v>
      </c>
      <c r="F78" s="138" t="s">
        <v>450</v>
      </c>
      <c r="G78" s="138" t="s">
        <v>449</v>
      </c>
      <c r="H78" s="138" t="s">
        <v>452</v>
      </c>
      <c r="I78" s="138" t="s">
        <v>448</v>
      </c>
      <c r="J78" s="138" t="s">
        <v>460</v>
      </c>
      <c r="K78" s="138" t="s">
        <v>34</v>
      </c>
    </row>
    <row r="79" spans="1:11" hidden="1" x14ac:dyDescent="0.2">
      <c r="A79" s="155" t="s">
        <v>46</v>
      </c>
      <c r="B79" s="126">
        <v>183</v>
      </c>
      <c r="C79" s="126">
        <v>0</v>
      </c>
      <c r="D79" s="126">
        <v>0</v>
      </c>
      <c r="E79" s="126">
        <v>0</v>
      </c>
      <c r="F79" s="126">
        <v>0</v>
      </c>
      <c r="G79" s="126">
        <v>0</v>
      </c>
      <c r="H79" s="126">
        <v>0</v>
      </c>
      <c r="I79" s="126">
        <v>0</v>
      </c>
      <c r="J79" s="126">
        <v>0</v>
      </c>
      <c r="K79" s="126">
        <v>183</v>
      </c>
    </row>
    <row r="80" spans="1:11" hidden="1" x14ac:dyDescent="0.2">
      <c r="A80" s="155" t="s">
        <v>47</v>
      </c>
      <c r="B80" s="126">
        <v>179</v>
      </c>
      <c r="C80" s="126">
        <v>0</v>
      </c>
      <c r="D80" s="126">
        <v>0</v>
      </c>
      <c r="E80" s="126">
        <v>0</v>
      </c>
      <c r="F80" s="126">
        <v>0</v>
      </c>
      <c r="G80" s="126">
        <v>0</v>
      </c>
      <c r="H80" s="126">
        <v>0</v>
      </c>
      <c r="I80" s="126">
        <v>0</v>
      </c>
      <c r="J80" s="126">
        <v>0</v>
      </c>
      <c r="K80" s="126">
        <v>179</v>
      </c>
    </row>
    <row r="81" spans="1:11" hidden="1" x14ac:dyDescent="0.2">
      <c r="A81" s="155" t="s">
        <v>48</v>
      </c>
      <c r="B81" s="126">
        <v>200</v>
      </c>
      <c r="C81" s="126">
        <v>0</v>
      </c>
      <c r="D81" s="126">
        <v>0</v>
      </c>
      <c r="E81" s="126">
        <v>0</v>
      </c>
      <c r="F81" s="126">
        <v>0</v>
      </c>
      <c r="G81" s="126">
        <v>0</v>
      </c>
      <c r="H81" s="126">
        <v>0</v>
      </c>
      <c r="I81" s="126">
        <v>0</v>
      </c>
      <c r="J81" s="126">
        <v>0</v>
      </c>
      <c r="K81" s="126">
        <v>200</v>
      </c>
    </row>
    <row r="82" spans="1:11" hidden="1" x14ac:dyDescent="0.2">
      <c r="A82" s="155" t="s">
        <v>49</v>
      </c>
      <c r="B82" s="126">
        <v>201</v>
      </c>
      <c r="C82" s="126">
        <v>0</v>
      </c>
      <c r="D82" s="126">
        <v>0</v>
      </c>
      <c r="E82" s="126">
        <v>0</v>
      </c>
      <c r="F82" s="126">
        <v>0</v>
      </c>
      <c r="G82" s="126">
        <v>0</v>
      </c>
      <c r="H82" s="126">
        <v>0</v>
      </c>
      <c r="I82" s="126">
        <v>0</v>
      </c>
      <c r="J82" s="126">
        <v>0</v>
      </c>
      <c r="K82" s="126">
        <v>201</v>
      </c>
    </row>
    <row r="83" spans="1:11" ht="20.25" hidden="1" customHeight="1" x14ac:dyDescent="0.2">
      <c r="A83" s="155" t="s">
        <v>50</v>
      </c>
      <c r="B83" s="126">
        <v>251</v>
      </c>
      <c r="C83" s="126">
        <v>0</v>
      </c>
      <c r="D83" s="126">
        <v>0</v>
      </c>
      <c r="E83" s="126">
        <v>0</v>
      </c>
      <c r="F83" s="126">
        <v>0</v>
      </c>
      <c r="G83" s="126">
        <v>0</v>
      </c>
      <c r="H83" s="126">
        <v>0</v>
      </c>
      <c r="I83" s="126">
        <v>0</v>
      </c>
      <c r="J83" s="126">
        <v>0</v>
      </c>
      <c r="K83" s="126">
        <v>251</v>
      </c>
    </row>
    <row r="84" spans="1:11" hidden="1" x14ac:dyDescent="0.2">
      <c r="A84" s="155" t="s">
        <v>51</v>
      </c>
      <c r="B84" s="126">
        <v>290</v>
      </c>
      <c r="C84" s="126">
        <v>0</v>
      </c>
      <c r="D84" s="126">
        <v>0</v>
      </c>
      <c r="E84" s="126">
        <v>0</v>
      </c>
      <c r="F84" s="126">
        <v>0</v>
      </c>
      <c r="G84" s="126">
        <v>0</v>
      </c>
      <c r="H84" s="126">
        <v>0</v>
      </c>
      <c r="I84" s="126">
        <v>0</v>
      </c>
      <c r="J84" s="126">
        <v>0</v>
      </c>
      <c r="K84" s="126">
        <v>290</v>
      </c>
    </row>
    <row r="85" spans="1:11" hidden="1" x14ac:dyDescent="0.2">
      <c r="A85" s="155" t="s">
        <v>52</v>
      </c>
      <c r="B85" s="126">
        <v>304</v>
      </c>
      <c r="C85" s="126">
        <v>0</v>
      </c>
      <c r="D85" s="126">
        <v>0</v>
      </c>
      <c r="E85" s="126">
        <v>0</v>
      </c>
      <c r="F85" s="126">
        <v>0</v>
      </c>
      <c r="G85" s="126">
        <v>0</v>
      </c>
      <c r="H85" s="126">
        <v>0</v>
      </c>
      <c r="I85" s="126">
        <v>0</v>
      </c>
      <c r="J85" s="126">
        <v>0</v>
      </c>
      <c r="K85" s="126">
        <v>304</v>
      </c>
    </row>
    <row r="86" spans="1:11" hidden="1" x14ac:dyDescent="0.2">
      <c r="A86" s="155" t="s">
        <v>53</v>
      </c>
      <c r="B86" s="126">
        <v>317</v>
      </c>
      <c r="C86" s="126">
        <v>0</v>
      </c>
      <c r="D86" s="126">
        <v>0</v>
      </c>
      <c r="E86" s="126">
        <v>0</v>
      </c>
      <c r="F86" s="126">
        <v>0</v>
      </c>
      <c r="G86" s="126">
        <v>0</v>
      </c>
      <c r="H86" s="126">
        <v>0</v>
      </c>
      <c r="I86" s="126">
        <v>0</v>
      </c>
      <c r="J86" s="126">
        <v>0</v>
      </c>
      <c r="K86" s="126">
        <v>317</v>
      </c>
    </row>
    <row r="87" spans="1:11" ht="20.25" hidden="1" customHeight="1" x14ac:dyDescent="0.2">
      <c r="A87" s="155" t="s">
        <v>54</v>
      </c>
      <c r="B87" s="126">
        <v>355</v>
      </c>
      <c r="C87" s="126">
        <v>0</v>
      </c>
      <c r="D87" s="126">
        <v>0</v>
      </c>
      <c r="E87" s="126">
        <v>0</v>
      </c>
      <c r="F87" s="126">
        <v>0</v>
      </c>
      <c r="G87" s="126">
        <v>0</v>
      </c>
      <c r="H87" s="126">
        <v>0</v>
      </c>
      <c r="I87" s="126">
        <v>0</v>
      </c>
      <c r="J87" s="126">
        <v>0</v>
      </c>
      <c r="K87" s="126">
        <v>355</v>
      </c>
    </row>
    <row r="88" spans="1:11" hidden="1" x14ac:dyDescent="0.2">
      <c r="A88" s="155" t="s">
        <v>55</v>
      </c>
      <c r="B88" s="126">
        <v>400</v>
      </c>
      <c r="C88" s="126">
        <v>0</v>
      </c>
      <c r="D88" s="126">
        <v>0</v>
      </c>
      <c r="E88" s="126">
        <v>0</v>
      </c>
      <c r="F88" s="126">
        <v>0</v>
      </c>
      <c r="G88" s="126">
        <v>0</v>
      </c>
      <c r="H88" s="126">
        <v>12</v>
      </c>
      <c r="I88" s="126">
        <v>0</v>
      </c>
      <c r="J88" s="126">
        <v>0</v>
      </c>
      <c r="K88" s="126">
        <v>412</v>
      </c>
    </row>
    <row r="89" spans="1:11" hidden="1" x14ac:dyDescent="0.2">
      <c r="A89" s="155" t="s">
        <v>56</v>
      </c>
      <c r="B89" s="126">
        <v>440</v>
      </c>
      <c r="C89" s="126">
        <v>0</v>
      </c>
      <c r="D89" s="126">
        <v>0</v>
      </c>
      <c r="E89" s="126">
        <v>0</v>
      </c>
      <c r="F89" s="126">
        <v>12</v>
      </c>
      <c r="G89" s="126">
        <v>0</v>
      </c>
      <c r="H89" s="126">
        <v>19</v>
      </c>
      <c r="I89" s="126">
        <v>0</v>
      </c>
      <c r="J89" s="126">
        <v>0</v>
      </c>
      <c r="K89" s="126">
        <v>471</v>
      </c>
    </row>
    <row r="90" spans="1:11" hidden="1" x14ac:dyDescent="0.2">
      <c r="A90" s="155" t="s">
        <v>57</v>
      </c>
      <c r="B90" s="126">
        <v>475</v>
      </c>
      <c r="C90" s="126">
        <v>0</v>
      </c>
      <c r="D90" s="126">
        <v>0</v>
      </c>
      <c r="E90" s="126">
        <v>0</v>
      </c>
      <c r="F90" s="126">
        <v>16</v>
      </c>
      <c r="G90" s="126">
        <v>0</v>
      </c>
      <c r="H90" s="126">
        <v>23</v>
      </c>
      <c r="I90" s="126">
        <v>0</v>
      </c>
      <c r="J90" s="126">
        <v>0</v>
      </c>
      <c r="K90" s="126">
        <v>514</v>
      </c>
    </row>
    <row r="91" spans="1:11" ht="18" hidden="1" customHeight="1" x14ac:dyDescent="0.2">
      <c r="A91" s="155" t="s">
        <v>58</v>
      </c>
      <c r="B91" s="126">
        <v>494</v>
      </c>
      <c r="C91" s="126">
        <v>0</v>
      </c>
      <c r="D91" s="126">
        <v>0</v>
      </c>
      <c r="E91" s="126">
        <v>0</v>
      </c>
      <c r="F91" s="126">
        <v>24</v>
      </c>
      <c r="G91" s="126">
        <v>0</v>
      </c>
      <c r="H91" s="126">
        <v>31</v>
      </c>
      <c r="I91" s="126">
        <v>0</v>
      </c>
      <c r="J91" s="126">
        <v>0</v>
      </c>
      <c r="K91" s="126">
        <v>549</v>
      </c>
    </row>
    <row r="92" spans="1:11" hidden="1" x14ac:dyDescent="0.2">
      <c r="A92" s="155" t="s">
        <v>59</v>
      </c>
      <c r="B92" s="126">
        <v>556</v>
      </c>
      <c r="C92" s="126">
        <v>0</v>
      </c>
      <c r="D92" s="126">
        <v>0</v>
      </c>
      <c r="E92" s="126">
        <v>0</v>
      </c>
      <c r="F92" s="126">
        <v>28</v>
      </c>
      <c r="G92" s="126">
        <v>2</v>
      </c>
      <c r="H92" s="126">
        <v>38</v>
      </c>
      <c r="I92" s="126">
        <v>0</v>
      </c>
      <c r="J92" s="126">
        <v>0</v>
      </c>
      <c r="K92" s="126">
        <v>624</v>
      </c>
    </row>
    <row r="93" spans="1:11" hidden="1" x14ac:dyDescent="0.2">
      <c r="A93" s="155" t="s">
        <v>61</v>
      </c>
      <c r="B93" s="126">
        <v>603</v>
      </c>
      <c r="C93" s="126">
        <v>0</v>
      </c>
      <c r="D93" s="126">
        <v>0</v>
      </c>
      <c r="E93" s="126">
        <v>0</v>
      </c>
      <c r="F93" s="126">
        <v>34</v>
      </c>
      <c r="G93" s="126">
        <v>3</v>
      </c>
      <c r="H93" s="126">
        <v>40</v>
      </c>
      <c r="I93" s="126">
        <v>0</v>
      </c>
      <c r="J93" s="126">
        <v>0</v>
      </c>
      <c r="K93" s="126">
        <v>680</v>
      </c>
    </row>
    <row r="94" spans="1:11" hidden="1" x14ac:dyDescent="0.2">
      <c r="A94" s="155" t="s">
        <v>125</v>
      </c>
      <c r="B94" s="126">
        <v>644</v>
      </c>
      <c r="C94" s="126">
        <v>0</v>
      </c>
      <c r="D94" s="126">
        <v>0</v>
      </c>
      <c r="E94" s="126">
        <v>0</v>
      </c>
      <c r="F94" s="126">
        <v>37</v>
      </c>
      <c r="G94" s="126">
        <v>5</v>
      </c>
      <c r="H94" s="126">
        <v>46</v>
      </c>
      <c r="I94" s="126">
        <v>0</v>
      </c>
      <c r="J94" s="126">
        <v>0</v>
      </c>
      <c r="K94" s="126">
        <v>732</v>
      </c>
    </row>
    <row r="95" spans="1:11" ht="17.25" hidden="1" customHeight="1" x14ac:dyDescent="0.2">
      <c r="A95" s="155" t="s">
        <v>126</v>
      </c>
      <c r="B95" s="126">
        <v>749</v>
      </c>
      <c r="C95" s="126">
        <v>0</v>
      </c>
      <c r="D95" s="126">
        <v>0</v>
      </c>
      <c r="E95" s="126">
        <v>0</v>
      </c>
      <c r="F95" s="126">
        <v>41</v>
      </c>
      <c r="G95" s="126">
        <v>5</v>
      </c>
      <c r="H95" s="126">
        <v>71</v>
      </c>
      <c r="I95" s="126">
        <v>0</v>
      </c>
      <c r="J95" s="126">
        <v>0</v>
      </c>
      <c r="K95" s="126">
        <v>866</v>
      </c>
    </row>
    <row r="96" spans="1:11" hidden="1" x14ac:dyDescent="0.2">
      <c r="A96" s="155" t="s">
        <v>127</v>
      </c>
      <c r="B96" s="126">
        <v>871</v>
      </c>
      <c r="C96" s="126">
        <v>0</v>
      </c>
      <c r="D96" s="126">
        <v>1</v>
      </c>
      <c r="E96" s="126">
        <v>0</v>
      </c>
      <c r="F96" s="126">
        <v>80</v>
      </c>
      <c r="G96" s="126">
        <v>10</v>
      </c>
      <c r="H96" s="126">
        <v>81</v>
      </c>
      <c r="I96" s="126">
        <v>0</v>
      </c>
      <c r="J96" s="126">
        <v>0</v>
      </c>
      <c r="K96" s="126">
        <v>1043</v>
      </c>
    </row>
    <row r="97" spans="1:11" hidden="1" x14ac:dyDescent="0.2">
      <c r="A97" s="155" t="s">
        <v>128</v>
      </c>
      <c r="B97" s="126">
        <v>1023</v>
      </c>
      <c r="C97" s="126">
        <v>0</v>
      </c>
      <c r="D97" s="126">
        <v>1</v>
      </c>
      <c r="E97" s="126">
        <v>0</v>
      </c>
      <c r="F97" s="126">
        <v>195</v>
      </c>
      <c r="G97" s="126">
        <v>14</v>
      </c>
      <c r="H97" s="126">
        <v>97</v>
      </c>
      <c r="I97" s="126">
        <v>0</v>
      </c>
      <c r="J97" s="126">
        <v>0</v>
      </c>
      <c r="K97" s="126">
        <v>1330</v>
      </c>
    </row>
    <row r="98" spans="1:11" hidden="1" x14ac:dyDescent="0.2">
      <c r="A98" s="155" t="s">
        <v>211</v>
      </c>
      <c r="B98" s="126">
        <v>1181</v>
      </c>
      <c r="C98" s="126">
        <v>0</v>
      </c>
      <c r="D98" s="126">
        <v>1</v>
      </c>
      <c r="E98" s="126">
        <v>0</v>
      </c>
      <c r="F98" s="126">
        <v>295</v>
      </c>
      <c r="G98" s="126">
        <v>15</v>
      </c>
      <c r="H98" s="126">
        <v>110</v>
      </c>
      <c r="I98" s="126">
        <v>0</v>
      </c>
      <c r="J98" s="126">
        <v>0</v>
      </c>
      <c r="K98" s="126">
        <v>1602</v>
      </c>
    </row>
    <row r="99" spans="1:11" ht="18.75" hidden="1" customHeight="1" x14ac:dyDescent="0.2">
      <c r="A99" s="155" t="s">
        <v>212</v>
      </c>
      <c r="B99" s="126">
        <v>1365</v>
      </c>
      <c r="C99" s="126">
        <v>0</v>
      </c>
      <c r="D99" s="126">
        <v>1</v>
      </c>
      <c r="E99" s="126">
        <v>0</v>
      </c>
      <c r="F99" s="126">
        <v>491</v>
      </c>
      <c r="G99" s="126">
        <v>17</v>
      </c>
      <c r="H99" s="126">
        <v>122</v>
      </c>
      <c r="I99" s="126">
        <v>0</v>
      </c>
      <c r="J99" s="126">
        <v>0</v>
      </c>
      <c r="K99" s="126">
        <v>1996</v>
      </c>
    </row>
    <row r="100" spans="1:11" hidden="1" x14ac:dyDescent="0.2">
      <c r="A100" s="155" t="s">
        <v>210</v>
      </c>
      <c r="B100" s="126">
        <v>1492</v>
      </c>
      <c r="C100" s="126">
        <v>0</v>
      </c>
      <c r="D100" s="126">
        <v>1</v>
      </c>
      <c r="E100" s="126">
        <v>0</v>
      </c>
      <c r="F100" s="126">
        <v>679</v>
      </c>
      <c r="G100" s="126">
        <v>19</v>
      </c>
      <c r="H100" s="126">
        <v>127</v>
      </c>
      <c r="I100" s="126">
        <v>0</v>
      </c>
      <c r="J100" s="126">
        <v>0</v>
      </c>
      <c r="K100" s="126">
        <v>2318</v>
      </c>
    </row>
    <row r="101" spans="1:11" hidden="1" x14ac:dyDescent="0.2">
      <c r="A101" s="155" t="s">
        <v>457</v>
      </c>
      <c r="B101" s="126">
        <v>1586</v>
      </c>
      <c r="C101" s="126">
        <v>0</v>
      </c>
      <c r="D101" s="126">
        <v>2</v>
      </c>
      <c r="E101" s="126">
        <v>0</v>
      </c>
      <c r="F101" s="126">
        <v>854</v>
      </c>
      <c r="G101" s="126">
        <v>20</v>
      </c>
      <c r="H101" s="126">
        <v>141</v>
      </c>
      <c r="I101" s="126">
        <v>0</v>
      </c>
      <c r="J101" s="126">
        <v>0</v>
      </c>
      <c r="K101" s="126">
        <v>2603</v>
      </c>
    </row>
    <row r="102" spans="1:11" hidden="1" x14ac:dyDescent="0.2">
      <c r="A102" s="155" t="s">
        <v>458</v>
      </c>
      <c r="B102" s="126">
        <v>1781</v>
      </c>
      <c r="C102" s="126">
        <v>0</v>
      </c>
      <c r="D102" s="126">
        <v>2</v>
      </c>
      <c r="E102" s="126">
        <v>0</v>
      </c>
      <c r="F102" s="126">
        <v>1023</v>
      </c>
      <c r="G102" s="126">
        <v>22</v>
      </c>
      <c r="H102" s="126">
        <v>151</v>
      </c>
      <c r="I102" s="126">
        <v>0</v>
      </c>
      <c r="J102" s="126">
        <v>0</v>
      </c>
      <c r="K102" s="126">
        <v>2979</v>
      </c>
    </row>
    <row r="103" spans="1:11" ht="21" customHeight="1" x14ac:dyDescent="0.2">
      <c r="A103" s="155" t="s">
        <v>234</v>
      </c>
      <c r="B103" s="126">
        <v>1975</v>
      </c>
      <c r="C103" s="126">
        <v>2</v>
      </c>
      <c r="D103" s="126">
        <v>6</v>
      </c>
      <c r="E103" s="126">
        <v>0</v>
      </c>
      <c r="F103" s="126">
        <v>1301</v>
      </c>
      <c r="G103" s="126">
        <v>22</v>
      </c>
      <c r="H103" s="126">
        <v>165</v>
      </c>
      <c r="I103" s="126">
        <v>2</v>
      </c>
      <c r="J103" s="126">
        <v>0</v>
      </c>
      <c r="K103" s="126">
        <v>3471</v>
      </c>
    </row>
    <row r="104" spans="1:11" x14ac:dyDescent="0.2">
      <c r="A104" s="155" t="s">
        <v>235</v>
      </c>
      <c r="B104" s="126">
        <v>2130</v>
      </c>
      <c r="C104" s="126">
        <v>2</v>
      </c>
      <c r="D104" s="126">
        <v>27</v>
      </c>
      <c r="E104" s="126">
        <v>0</v>
      </c>
      <c r="F104" s="126">
        <v>1492</v>
      </c>
      <c r="G104" s="126">
        <v>23</v>
      </c>
      <c r="H104" s="126">
        <v>169</v>
      </c>
      <c r="I104" s="126">
        <v>2</v>
      </c>
      <c r="J104" s="126">
        <v>0</v>
      </c>
      <c r="K104" s="126">
        <v>3843</v>
      </c>
    </row>
    <row r="105" spans="1:11" x14ac:dyDescent="0.2">
      <c r="A105" s="155" t="s">
        <v>236</v>
      </c>
      <c r="B105" s="126">
        <v>2334</v>
      </c>
      <c r="C105" s="126">
        <v>2</v>
      </c>
      <c r="D105" s="126">
        <v>41</v>
      </c>
      <c r="E105" s="126">
        <v>0</v>
      </c>
      <c r="F105" s="126">
        <v>1747</v>
      </c>
      <c r="G105" s="126">
        <v>33</v>
      </c>
      <c r="H105" s="126">
        <v>167</v>
      </c>
      <c r="I105" s="126">
        <v>2</v>
      </c>
      <c r="J105" s="126">
        <v>0</v>
      </c>
      <c r="K105" s="126">
        <v>4324</v>
      </c>
    </row>
    <row r="106" spans="1:11" x14ac:dyDescent="0.2">
      <c r="A106" s="155" t="s">
        <v>244</v>
      </c>
      <c r="B106" s="126">
        <v>2488</v>
      </c>
      <c r="C106" s="126">
        <v>2</v>
      </c>
      <c r="D106" s="126">
        <v>59</v>
      </c>
      <c r="E106" s="126">
        <v>0</v>
      </c>
      <c r="F106" s="126">
        <v>1917</v>
      </c>
      <c r="G106" s="126">
        <v>36</v>
      </c>
      <c r="H106" s="126">
        <v>185</v>
      </c>
      <c r="I106" s="126">
        <v>2</v>
      </c>
      <c r="J106" s="126">
        <v>0</v>
      </c>
      <c r="K106" s="126">
        <v>4687</v>
      </c>
    </row>
    <row r="107" spans="1:11" ht="18.75" customHeight="1" x14ac:dyDescent="0.2">
      <c r="A107" s="155" t="s">
        <v>245</v>
      </c>
      <c r="B107" s="126">
        <v>2771</v>
      </c>
      <c r="C107" s="126">
        <v>0</v>
      </c>
      <c r="D107" s="126">
        <v>82</v>
      </c>
      <c r="E107" s="126">
        <v>0</v>
      </c>
      <c r="F107" s="126">
        <v>2220</v>
      </c>
      <c r="G107" s="126">
        <v>44</v>
      </c>
      <c r="H107" s="126">
        <v>218</v>
      </c>
      <c r="I107" s="126">
        <v>0</v>
      </c>
      <c r="J107" s="126">
        <v>0</v>
      </c>
      <c r="K107" s="126">
        <v>5335</v>
      </c>
    </row>
    <row r="108" spans="1:11" x14ac:dyDescent="0.2">
      <c r="A108" s="155" t="s">
        <v>243</v>
      </c>
      <c r="B108" s="126">
        <v>3014</v>
      </c>
      <c r="C108" s="126">
        <v>0</v>
      </c>
      <c r="D108" s="126">
        <v>115</v>
      </c>
      <c r="E108" s="126">
        <v>0</v>
      </c>
      <c r="F108" s="126">
        <v>2490</v>
      </c>
      <c r="G108" s="126">
        <v>50</v>
      </c>
      <c r="H108" s="126">
        <v>244</v>
      </c>
      <c r="I108" s="126">
        <v>0</v>
      </c>
      <c r="J108" s="126">
        <v>0</v>
      </c>
      <c r="K108" s="126">
        <v>5913</v>
      </c>
    </row>
    <row r="109" spans="1:11" x14ac:dyDescent="0.2">
      <c r="A109" s="155" t="s">
        <v>246</v>
      </c>
      <c r="B109" s="126">
        <v>3347</v>
      </c>
      <c r="C109" s="126">
        <v>0</v>
      </c>
      <c r="D109" s="126">
        <v>138</v>
      </c>
      <c r="E109" s="126">
        <v>0</v>
      </c>
      <c r="F109" s="126">
        <v>2919</v>
      </c>
      <c r="G109" s="126">
        <v>55</v>
      </c>
      <c r="H109" s="126">
        <v>262</v>
      </c>
      <c r="I109" s="126">
        <v>0</v>
      </c>
      <c r="J109" s="126">
        <v>0</v>
      </c>
      <c r="K109" s="126">
        <v>6721</v>
      </c>
    </row>
    <row r="110" spans="1:11" x14ac:dyDescent="0.2">
      <c r="A110" s="155" t="s">
        <v>257</v>
      </c>
      <c r="B110" s="126">
        <v>3559</v>
      </c>
      <c r="C110" s="126">
        <v>2</v>
      </c>
      <c r="D110" s="126">
        <v>168</v>
      </c>
      <c r="E110" s="126">
        <v>0</v>
      </c>
      <c r="F110" s="126">
        <v>3260</v>
      </c>
      <c r="G110" s="126">
        <v>55</v>
      </c>
      <c r="H110" s="126">
        <v>295</v>
      </c>
      <c r="I110" s="126">
        <v>2</v>
      </c>
      <c r="J110" s="126">
        <v>0</v>
      </c>
      <c r="K110" s="126">
        <v>7339</v>
      </c>
    </row>
    <row r="111" spans="1:11" ht="22.5" customHeight="1" x14ac:dyDescent="0.2">
      <c r="A111" s="155" t="s">
        <v>258</v>
      </c>
      <c r="B111" s="126">
        <v>3876</v>
      </c>
      <c r="C111" s="126">
        <v>2</v>
      </c>
      <c r="D111" s="126">
        <v>190</v>
      </c>
      <c r="E111" s="126">
        <v>0</v>
      </c>
      <c r="F111" s="126">
        <v>3797</v>
      </c>
      <c r="G111" s="126">
        <v>56</v>
      </c>
      <c r="H111" s="126">
        <v>314</v>
      </c>
      <c r="I111" s="126">
        <v>2</v>
      </c>
      <c r="J111" s="126">
        <v>0</v>
      </c>
      <c r="K111" s="126">
        <v>8235</v>
      </c>
    </row>
    <row r="112" spans="1:11" x14ac:dyDescent="0.2">
      <c r="A112" s="155" t="s">
        <v>259</v>
      </c>
      <c r="B112" s="126">
        <v>4119</v>
      </c>
      <c r="C112" s="126">
        <v>2</v>
      </c>
      <c r="D112" s="126">
        <v>192</v>
      </c>
      <c r="E112" s="126">
        <v>0</v>
      </c>
      <c r="F112" s="126">
        <v>4446</v>
      </c>
      <c r="G112" s="126">
        <v>58</v>
      </c>
      <c r="H112" s="126">
        <v>337</v>
      </c>
      <c r="I112" s="126">
        <v>2</v>
      </c>
      <c r="J112" s="126">
        <v>0</v>
      </c>
      <c r="K112" s="126">
        <v>9154</v>
      </c>
    </row>
    <row r="113" spans="1:11" x14ac:dyDescent="0.2">
      <c r="A113" s="155" t="s">
        <v>256</v>
      </c>
      <c r="B113" s="126">
        <v>4549</v>
      </c>
      <c r="C113" s="126">
        <v>2</v>
      </c>
      <c r="D113" s="126">
        <v>189</v>
      </c>
      <c r="E113" s="126">
        <v>0</v>
      </c>
      <c r="F113" s="126">
        <v>5009</v>
      </c>
      <c r="G113" s="126">
        <v>62</v>
      </c>
      <c r="H113" s="126">
        <v>381</v>
      </c>
      <c r="I113" s="126">
        <v>2</v>
      </c>
      <c r="J113" s="126">
        <v>0</v>
      </c>
      <c r="K113" s="126">
        <v>10192</v>
      </c>
    </row>
    <row r="114" spans="1:11" x14ac:dyDescent="0.2">
      <c r="A114" s="155" t="s">
        <v>272</v>
      </c>
      <c r="B114" s="126">
        <v>4810</v>
      </c>
      <c r="C114" s="126">
        <v>2</v>
      </c>
      <c r="D114" s="126">
        <v>189</v>
      </c>
      <c r="E114" s="126">
        <v>0</v>
      </c>
      <c r="F114" s="126">
        <v>5679</v>
      </c>
      <c r="G114" s="126">
        <v>65</v>
      </c>
      <c r="H114" s="126">
        <v>433</v>
      </c>
      <c r="I114" s="126">
        <v>2</v>
      </c>
      <c r="J114" s="126">
        <v>0</v>
      </c>
      <c r="K114" s="126">
        <v>11178</v>
      </c>
    </row>
    <row r="115" spans="1:11" ht="20.25" customHeight="1" x14ac:dyDescent="0.2">
      <c r="A115" s="155" t="s">
        <v>269</v>
      </c>
      <c r="B115" s="126">
        <v>5329</v>
      </c>
      <c r="C115" s="126">
        <v>2</v>
      </c>
      <c r="D115" s="126">
        <v>185</v>
      </c>
      <c r="E115" s="126">
        <v>0</v>
      </c>
      <c r="F115" s="126">
        <v>6224</v>
      </c>
      <c r="G115" s="126">
        <v>71</v>
      </c>
      <c r="H115" s="126">
        <v>470</v>
      </c>
      <c r="I115" s="126">
        <v>2</v>
      </c>
      <c r="J115" s="126">
        <v>0</v>
      </c>
      <c r="K115" s="126">
        <v>12281</v>
      </c>
    </row>
    <row r="116" spans="1:11" x14ac:dyDescent="0.2">
      <c r="A116" s="155" t="s">
        <v>270</v>
      </c>
      <c r="B116" s="126">
        <v>5758</v>
      </c>
      <c r="C116" s="126">
        <v>2</v>
      </c>
      <c r="D116" s="126">
        <v>179</v>
      </c>
      <c r="E116" s="126">
        <v>0</v>
      </c>
      <c r="F116" s="126">
        <v>6692</v>
      </c>
      <c r="G116" s="126">
        <v>81</v>
      </c>
      <c r="H116" s="126">
        <v>493</v>
      </c>
      <c r="I116" s="126">
        <v>2</v>
      </c>
      <c r="J116" s="126">
        <v>0</v>
      </c>
      <c r="K116" s="126">
        <v>13205</v>
      </c>
    </row>
    <row r="117" spans="1:11" x14ac:dyDescent="0.2">
      <c r="A117" s="155" t="s">
        <v>271</v>
      </c>
      <c r="B117" s="126">
        <v>6608</v>
      </c>
      <c r="C117" s="126">
        <v>2</v>
      </c>
      <c r="D117" s="126">
        <v>177</v>
      </c>
      <c r="E117" s="126">
        <v>0</v>
      </c>
      <c r="F117" s="126">
        <v>7226</v>
      </c>
      <c r="G117" s="126">
        <v>91</v>
      </c>
      <c r="H117" s="126">
        <v>526</v>
      </c>
      <c r="I117" s="126">
        <v>2</v>
      </c>
      <c r="J117" s="126">
        <v>0</v>
      </c>
      <c r="K117" s="126">
        <v>14630</v>
      </c>
    </row>
    <row r="118" spans="1:11" x14ac:dyDescent="0.2">
      <c r="A118" s="155" t="s">
        <v>330</v>
      </c>
      <c r="B118" s="126">
        <v>7471</v>
      </c>
      <c r="C118" s="126">
        <v>2</v>
      </c>
      <c r="D118" s="126">
        <v>166</v>
      </c>
      <c r="E118" s="126">
        <v>0</v>
      </c>
      <c r="F118" s="126">
        <v>7753</v>
      </c>
      <c r="G118" s="126">
        <v>98</v>
      </c>
      <c r="H118" s="126">
        <v>563</v>
      </c>
      <c r="I118" s="126">
        <v>2</v>
      </c>
      <c r="J118" s="126">
        <v>0</v>
      </c>
      <c r="K118" s="126">
        <v>16053</v>
      </c>
    </row>
    <row r="119" spans="1:11" ht="21.75" customHeight="1" x14ac:dyDescent="0.2">
      <c r="A119" s="155" t="s">
        <v>327</v>
      </c>
      <c r="B119" s="126">
        <v>8658</v>
      </c>
      <c r="C119" s="126">
        <v>2</v>
      </c>
      <c r="D119" s="126">
        <v>167</v>
      </c>
      <c r="E119" s="126">
        <v>1</v>
      </c>
      <c r="F119" s="126">
        <v>8294</v>
      </c>
      <c r="G119" s="126">
        <v>105</v>
      </c>
      <c r="H119" s="126">
        <v>591</v>
      </c>
      <c r="I119" s="126">
        <v>2</v>
      </c>
      <c r="J119" s="126">
        <v>0</v>
      </c>
      <c r="K119" s="126">
        <v>17818</v>
      </c>
    </row>
    <row r="120" spans="1:11" x14ac:dyDescent="0.2">
      <c r="A120" s="155" t="s">
        <v>328</v>
      </c>
      <c r="B120" s="126">
        <v>9083</v>
      </c>
      <c r="C120" s="126">
        <v>2</v>
      </c>
      <c r="D120" s="126">
        <v>157</v>
      </c>
      <c r="E120" s="126">
        <v>1</v>
      </c>
      <c r="F120" s="126">
        <v>8302</v>
      </c>
      <c r="G120" s="126">
        <v>106</v>
      </c>
      <c r="H120" s="126">
        <v>579</v>
      </c>
      <c r="I120" s="126">
        <v>2</v>
      </c>
      <c r="J120" s="126">
        <v>0</v>
      </c>
      <c r="K120" s="126">
        <v>18230</v>
      </c>
    </row>
    <row r="121" spans="1:11" x14ac:dyDescent="0.2">
      <c r="A121" s="155" t="s">
        <v>329</v>
      </c>
      <c r="B121" s="126">
        <v>11729</v>
      </c>
      <c r="C121" s="126">
        <v>2</v>
      </c>
      <c r="D121" s="126">
        <v>147</v>
      </c>
      <c r="E121" s="126">
        <v>1</v>
      </c>
      <c r="F121" s="126">
        <v>9417</v>
      </c>
      <c r="G121" s="126">
        <v>154</v>
      </c>
      <c r="H121" s="126">
        <v>587</v>
      </c>
      <c r="I121" s="126">
        <v>2</v>
      </c>
      <c r="J121" s="126">
        <v>0</v>
      </c>
      <c r="K121" s="126">
        <v>22037</v>
      </c>
    </row>
    <row r="122" spans="1:11" x14ac:dyDescent="0.2">
      <c r="A122" s="155" t="s">
        <v>355</v>
      </c>
      <c r="B122" s="126">
        <v>14739</v>
      </c>
      <c r="C122" s="126">
        <v>14</v>
      </c>
      <c r="D122" s="126">
        <v>141</v>
      </c>
      <c r="E122" s="126">
        <v>1</v>
      </c>
      <c r="F122" s="126">
        <v>10442</v>
      </c>
      <c r="G122" s="126">
        <v>198</v>
      </c>
      <c r="H122" s="126">
        <v>590</v>
      </c>
      <c r="I122" s="126">
        <v>14</v>
      </c>
      <c r="J122" s="126">
        <v>0</v>
      </c>
      <c r="K122" s="126">
        <v>26125</v>
      </c>
    </row>
    <row r="123" spans="1:11" ht="17.25" customHeight="1" x14ac:dyDescent="0.2">
      <c r="A123" s="155" t="s">
        <v>356</v>
      </c>
      <c r="B123" s="126">
        <v>17190</v>
      </c>
      <c r="C123" s="126">
        <v>17</v>
      </c>
      <c r="D123" s="126">
        <v>148</v>
      </c>
      <c r="E123" s="126">
        <v>1</v>
      </c>
      <c r="F123" s="126">
        <v>11831</v>
      </c>
      <c r="G123" s="126">
        <v>276</v>
      </c>
      <c r="H123" s="126">
        <v>600</v>
      </c>
      <c r="I123" s="126">
        <v>17</v>
      </c>
      <c r="J123" s="126">
        <v>1</v>
      </c>
      <c r="K123" s="126">
        <v>30064</v>
      </c>
    </row>
    <row r="124" spans="1:11" x14ac:dyDescent="0.2">
      <c r="A124" s="155" t="s">
        <v>357</v>
      </c>
      <c r="B124" s="126">
        <v>19521</v>
      </c>
      <c r="C124" s="126">
        <v>17</v>
      </c>
      <c r="D124" s="126">
        <v>154</v>
      </c>
      <c r="E124" s="126">
        <v>1</v>
      </c>
      <c r="F124" s="126">
        <v>13492</v>
      </c>
      <c r="G124" s="126">
        <v>310</v>
      </c>
      <c r="H124" s="126">
        <v>600</v>
      </c>
      <c r="I124" s="126">
        <v>17</v>
      </c>
      <c r="J124" s="126">
        <v>1</v>
      </c>
      <c r="K124" s="126">
        <v>34096</v>
      </c>
    </row>
    <row r="125" spans="1:11" x14ac:dyDescent="0.2">
      <c r="A125" s="155" t="s">
        <v>358</v>
      </c>
      <c r="B125" s="126">
        <v>22468</v>
      </c>
      <c r="C125" s="126">
        <v>17</v>
      </c>
      <c r="D125" s="126">
        <v>153</v>
      </c>
      <c r="E125" s="126">
        <v>1</v>
      </c>
      <c r="F125" s="126">
        <v>14922</v>
      </c>
      <c r="G125" s="126">
        <v>369</v>
      </c>
      <c r="H125" s="126">
        <v>619</v>
      </c>
      <c r="I125" s="126">
        <v>17</v>
      </c>
      <c r="J125" s="126">
        <v>1</v>
      </c>
      <c r="K125" s="126">
        <v>38550</v>
      </c>
    </row>
    <row r="126" spans="1:11" x14ac:dyDescent="0.2">
      <c r="A126" s="155" t="s">
        <v>395</v>
      </c>
      <c r="B126" s="126">
        <v>26062</v>
      </c>
      <c r="C126" s="126">
        <v>15</v>
      </c>
      <c r="D126" s="126">
        <v>143</v>
      </c>
      <c r="E126" s="126">
        <v>1</v>
      </c>
      <c r="F126" s="126">
        <v>16204</v>
      </c>
      <c r="G126" s="126">
        <v>443</v>
      </c>
      <c r="H126" s="126">
        <v>624</v>
      </c>
      <c r="I126" s="126">
        <v>15</v>
      </c>
      <c r="J126" s="126">
        <v>1</v>
      </c>
      <c r="K126" s="126">
        <v>43493</v>
      </c>
    </row>
    <row r="127" spans="1:11" ht="18" customHeight="1" x14ac:dyDescent="0.2">
      <c r="A127" s="155" t="s">
        <v>396</v>
      </c>
      <c r="B127" s="126">
        <v>30077</v>
      </c>
      <c r="C127" s="126">
        <v>25</v>
      </c>
      <c r="D127" s="126">
        <v>142</v>
      </c>
      <c r="E127" s="126">
        <v>1</v>
      </c>
      <c r="F127" s="126">
        <v>17820</v>
      </c>
      <c r="G127" s="126">
        <v>516</v>
      </c>
      <c r="H127" s="126">
        <v>634</v>
      </c>
      <c r="I127" s="126">
        <v>25</v>
      </c>
      <c r="J127" s="126">
        <v>1</v>
      </c>
      <c r="K127" s="126">
        <v>49216</v>
      </c>
    </row>
    <row r="128" spans="1:11" x14ac:dyDescent="0.2">
      <c r="A128" s="155" t="s">
        <v>462</v>
      </c>
      <c r="B128" s="126">
        <v>33213</v>
      </c>
      <c r="C128" s="126">
        <v>25</v>
      </c>
      <c r="D128" s="126">
        <v>136</v>
      </c>
      <c r="E128" s="126">
        <v>1</v>
      </c>
      <c r="F128" s="126">
        <v>19116</v>
      </c>
      <c r="G128" s="126">
        <v>554</v>
      </c>
      <c r="H128" s="126">
        <v>651</v>
      </c>
      <c r="I128" s="126">
        <v>25</v>
      </c>
      <c r="J128" s="126">
        <v>1</v>
      </c>
      <c r="K128" s="126">
        <v>53697</v>
      </c>
    </row>
    <row r="129" spans="1:11" x14ac:dyDescent="0.2">
      <c r="A129" s="155" t="s">
        <v>463</v>
      </c>
      <c r="B129" s="126">
        <v>36741</v>
      </c>
      <c r="C129" s="126">
        <v>25</v>
      </c>
      <c r="D129" s="126">
        <v>137</v>
      </c>
      <c r="E129" s="126">
        <v>1</v>
      </c>
      <c r="F129" s="126">
        <v>20384</v>
      </c>
      <c r="G129" s="126">
        <v>578</v>
      </c>
      <c r="H129" s="126">
        <v>665</v>
      </c>
      <c r="I129" s="126">
        <v>25</v>
      </c>
      <c r="J129" s="126">
        <v>2</v>
      </c>
      <c r="K129" s="126">
        <v>58533</v>
      </c>
    </row>
    <row r="130" spans="1:11" x14ac:dyDescent="0.2">
      <c r="A130" s="155" t="s">
        <v>461</v>
      </c>
      <c r="B130" s="126">
        <v>41219</v>
      </c>
      <c r="C130" s="126">
        <v>21</v>
      </c>
      <c r="D130" s="126">
        <v>138</v>
      </c>
      <c r="E130" s="126">
        <v>1</v>
      </c>
      <c r="F130" s="126">
        <v>21820</v>
      </c>
      <c r="G130" s="126">
        <v>571</v>
      </c>
      <c r="H130" s="126">
        <v>675</v>
      </c>
      <c r="I130" s="126">
        <v>21</v>
      </c>
      <c r="J130" s="126">
        <v>2</v>
      </c>
      <c r="K130" s="126">
        <v>64447</v>
      </c>
    </row>
    <row r="133" spans="1:11" x14ac:dyDescent="0.2">
      <c r="A133" s="123" t="s">
        <v>459</v>
      </c>
    </row>
    <row r="135" spans="1:11" ht="51" x14ac:dyDescent="0.2">
      <c r="B135" s="138" t="s">
        <v>455</v>
      </c>
      <c r="C135" s="138" t="s">
        <v>448</v>
      </c>
      <c r="D135" s="138" t="s">
        <v>453</v>
      </c>
      <c r="E135" s="138" t="s">
        <v>451</v>
      </c>
      <c r="F135" s="138" t="s">
        <v>450</v>
      </c>
      <c r="G135" s="138" t="s">
        <v>449</v>
      </c>
      <c r="H135" s="138" t="s">
        <v>452</v>
      </c>
      <c r="I135" s="138" t="s">
        <v>448</v>
      </c>
      <c r="J135" s="138" t="s">
        <v>460</v>
      </c>
      <c r="K135" s="138" t="s">
        <v>34</v>
      </c>
    </row>
    <row r="136" spans="1:11" x14ac:dyDescent="0.2">
      <c r="A136" s="164">
        <v>2010</v>
      </c>
      <c r="B136" s="126">
        <v>201</v>
      </c>
      <c r="C136" s="126">
        <v>0</v>
      </c>
      <c r="D136" s="126">
        <v>0</v>
      </c>
      <c r="E136" s="126">
        <v>0</v>
      </c>
      <c r="F136" s="126">
        <v>0</v>
      </c>
      <c r="G136" s="126">
        <v>0</v>
      </c>
      <c r="H136" s="126">
        <v>0</v>
      </c>
      <c r="I136" s="126">
        <v>0</v>
      </c>
      <c r="J136" s="126">
        <v>0</v>
      </c>
      <c r="K136" s="126">
        <v>201</v>
      </c>
    </row>
    <row r="137" spans="1:11" x14ac:dyDescent="0.2">
      <c r="A137" s="164">
        <v>2011</v>
      </c>
      <c r="B137" s="126">
        <v>317</v>
      </c>
      <c r="C137" s="126">
        <v>0</v>
      </c>
      <c r="D137" s="126">
        <v>0</v>
      </c>
      <c r="E137" s="126">
        <v>0</v>
      </c>
      <c r="F137" s="126">
        <v>0</v>
      </c>
      <c r="G137" s="126">
        <v>0</v>
      </c>
      <c r="H137" s="126">
        <v>0</v>
      </c>
      <c r="I137" s="126">
        <v>0</v>
      </c>
      <c r="J137" s="126">
        <v>0</v>
      </c>
      <c r="K137" s="126">
        <v>317</v>
      </c>
    </row>
    <row r="138" spans="1:11" x14ac:dyDescent="0.2">
      <c r="A138" s="164">
        <v>2012</v>
      </c>
      <c r="B138" s="126">
        <v>475</v>
      </c>
      <c r="C138" s="126">
        <v>0</v>
      </c>
      <c r="D138" s="126">
        <v>0</v>
      </c>
      <c r="E138" s="126">
        <v>0</v>
      </c>
      <c r="F138" s="126">
        <v>16</v>
      </c>
      <c r="G138" s="126">
        <v>0</v>
      </c>
      <c r="H138" s="126">
        <v>23</v>
      </c>
      <c r="I138" s="126">
        <v>0</v>
      </c>
      <c r="J138" s="126">
        <v>0</v>
      </c>
      <c r="K138" s="126">
        <v>514</v>
      </c>
    </row>
    <row r="139" spans="1:11" x14ac:dyDescent="0.2">
      <c r="A139" s="164">
        <v>2013</v>
      </c>
      <c r="B139" s="126">
        <v>644</v>
      </c>
      <c r="C139" s="126">
        <v>0</v>
      </c>
      <c r="D139" s="126">
        <v>0</v>
      </c>
      <c r="E139" s="126">
        <v>0</v>
      </c>
      <c r="F139" s="126">
        <v>37</v>
      </c>
      <c r="G139" s="126">
        <v>5</v>
      </c>
      <c r="H139" s="126">
        <v>46</v>
      </c>
      <c r="I139" s="126">
        <v>0</v>
      </c>
      <c r="J139" s="126">
        <v>0</v>
      </c>
      <c r="K139" s="126">
        <v>732</v>
      </c>
    </row>
    <row r="140" spans="1:11" x14ac:dyDescent="0.2">
      <c r="A140" s="164">
        <v>2014</v>
      </c>
      <c r="B140" s="126">
        <v>1181</v>
      </c>
      <c r="C140" s="126">
        <v>0</v>
      </c>
      <c r="D140" s="126">
        <v>1</v>
      </c>
      <c r="E140" s="126">
        <v>0</v>
      </c>
      <c r="F140" s="126">
        <v>295</v>
      </c>
      <c r="G140" s="126">
        <v>15</v>
      </c>
      <c r="H140" s="126">
        <v>110</v>
      </c>
      <c r="I140" s="126">
        <v>0</v>
      </c>
      <c r="J140" s="126">
        <v>0</v>
      </c>
      <c r="K140" s="126">
        <v>1602</v>
      </c>
    </row>
    <row r="141" spans="1:11" x14ac:dyDescent="0.2">
      <c r="A141" s="164">
        <v>2015</v>
      </c>
      <c r="B141" s="126">
        <v>1781</v>
      </c>
      <c r="C141" s="126">
        <v>0</v>
      </c>
      <c r="D141" s="126">
        <v>2</v>
      </c>
      <c r="E141" s="126">
        <v>0</v>
      </c>
      <c r="F141" s="126">
        <v>1023</v>
      </c>
      <c r="G141" s="126">
        <v>22</v>
      </c>
      <c r="H141" s="126">
        <v>151</v>
      </c>
      <c r="I141" s="126">
        <v>0</v>
      </c>
      <c r="J141" s="126">
        <v>0</v>
      </c>
      <c r="K141" s="126">
        <v>2979</v>
      </c>
    </row>
    <row r="142" spans="1:11" x14ac:dyDescent="0.2">
      <c r="A142" s="164">
        <v>2016</v>
      </c>
      <c r="B142" s="126">
        <v>2488</v>
      </c>
      <c r="C142" s="126">
        <v>2</v>
      </c>
      <c r="D142" s="126">
        <v>59</v>
      </c>
      <c r="E142" s="126">
        <v>0</v>
      </c>
      <c r="F142" s="126">
        <v>1917</v>
      </c>
      <c r="G142" s="126">
        <v>36</v>
      </c>
      <c r="H142" s="126">
        <v>185</v>
      </c>
      <c r="I142" s="126">
        <v>2</v>
      </c>
      <c r="J142" s="126">
        <v>0</v>
      </c>
      <c r="K142" s="126">
        <v>4687</v>
      </c>
    </row>
    <row r="143" spans="1:11" x14ac:dyDescent="0.2">
      <c r="A143" s="164">
        <v>2017</v>
      </c>
      <c r="B143" s="126">
        <v>3559</v>
      </c>
      <c r="C143" s="126">
        <v>2</v>
      </c>
      <c r="D143" s="126">
        <v>168</v>
      </c>
      <c r="E143" s="126">
        <v>0</v>
      </c>
      <c r="F143" s="126">
        <v>3260</v>
      </c>
      <c r="G143" s="126">
        <v>55</v>
      </c>
      <c r="H143" s="126">
        <v>295</v>
      </c>
      <c r="I143" s="126">
        <v>2</v>
      </c>
      <c r="J143" s="126">
        <v>0</v>
      </c>
      <c r="K143" s="126">
        <v>7339</v>
      </c>
    </row>
    <row r="144" spans="1:11" x14ac:dyDescent="0.2">
      <c r="A144" s="164">
        <v>2018</v>
      </c>
      <c r="B144" s="126">
        <v>4810</v>
      </c>
      <c r="C144" s="126">
        <v>2</v>
      </c>
      <c r="D144" s="126">
        <v>189</v>
      </c>
      <c r="E144" s="126">
        <v>0</v>
      </c>
      <c r="F144" s="126">
        <v>5679</v>
      </c>
      <c r="G144" s="126">
        <v>65</v>
      </c>
      <c r="H144" s="126">
        <v>433</v>
      </c>
      <c r="I144" s="126">
        <v>2</v>
      </c>
      <c r="J144" s="126">
        <v>0</v>
      </c>
      <c r="K144" s="126">
        <v>11178</v>
      </c>
    </row>
    <row r="145" spans="1:11" x14ac:dyDescent="0.2">
      <c r="A145" s="164">
        <v>2019</v>
      </c>
      <c r="B145" s="126">
        <v>7471</v>
      </c>
      <c r="C145" s="126">
        <v>2</v>
      </c>
      <c r="D145" s="126">
        <v>166</v>
      </c>
      <c r="E145" s="126">
        <v>0</v>
      </c>
      <c r="F145" s="126">
        <v>7753</v>
      </c>
      <c r="G145" s="126">
        <v>98</v>
      </c>
      <c r="H145" s="126">
        <v>563</v>
      </c>
      <c r="I145" s="126">
        <v>2</v>
      </c>
      <c r="J145" s="126">
        <v>0</v>
      </c>
      <c r="K145" s="126">
        <v>16053</v>
      </c>
    </row>
    <row r="146" spans="1:11" x14ac:dyDescent="0.2">
      <c r="A146" s="164">
        <v>2020</v>
      </c>
      <c r="B146" s="126">
        <v>14739</v>
      </c>
      <c r="C146" s="126">
        <v>14</v>
      </c>
      <c r="D146" s="126">
        <v>141</v>
      </c>
      <c r="E146" s="126">
        <v>1</v>
      </c>
      <c r="F146" s="126">
        <v>10442</v>
      </c>
      <c r="G146" s="126">
        <v>198</v>
      </c>
      <c r="H146" s="126">
        <v>590</v>
      </c>
      <c r="I146" s="126">
        <v>14</v>
      </c>
      <c r="J146" s="126">
        <v>0</v>
      </c>
      <c r="K146" s="126">
        <v>26125</v>
      </c>
    </row>
    <row r="147" spans="1:11" x14ac:dyDescent="0.2">
      <c r="A147" s="164">
        <v>2021</v>
      </c>
      <c r="B147" s="126">
        <v>26062</v>
      </c>
      <c r="C147" s="126">
        <v>15</v>
      </c>
      <c r="D147" s="126">
        <v>143</v>
      </c>
      <c r="E147" s="126">
        <v>1</v>
      </c>
      <c r="F147" s="126">
        <v>16204</v>
      </c>
      <c r="G147" s="126">
        <v>443</v>
      </c>
      <c r="H147" s="126">
        <v>624</v>
      </c>
      <c r="I147" s="126">
        <v>15</v>
      </c>
      <c r="J147" s="126">
        <v>1</v>
      </c>
      <c r="K147" s="126">
        <v>43493</v>
      </c>
    </row>
    <row r="148" spans="1:11" x14ac:dyDescent="0.2">
      <c r="A148" s="164">
        <v>2022</v>
      </c>
      <c r="B148" s="126">
        <v>41219</v>
      </c>
      <c r="C148" s="126">
        <v>21</v>
      </c>
      <c r="D148" s="126">
        <v>138</v>
      </c>
      <c r="E148" s="126">
        <v>1</v>
      </c>
      <c r="F148" s="126">
        <v>21820</v>
      </c>
      <c r="G148" s="126">
        <v>571</v>
      </c>
      <c r="H148" s="126">
        <v>675</v>
      </c>
      <c r="I148" s="126">
        <v>21</v>
      </c>
      <c r="J148" s="126">
        <v>2</v>
      </c>
      <c r="K148" s="126">
        <v>64447</v>
      </c>
    </row>
  </sheetData>
  <phoneticPr fontId="31" type="noConversion"/>
  <pageMargins left="0.7" right="0.7" top="0.75" bottom="0.75" header="0.3" footer="0.3"/>
  <pageSetup paperSize="9" scale="48"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37:P72"/>
  <sheetViews>
    <sheetView topLeftCell="A10" zoomScale="85" zoomScaleNormal="85" workbookViewId="0">
      <selection activeCell="G21" sqref="G21"/>
    </sheetView>
  </sheetViews>
  <sheetFormatPr defaultRowHeight="12.75" x14ac:dyDescent="0.2"/>
  <cols>
    <col min="1" max="1" width="35.7109375" style="155" customWidth="1"/>
    <col min="2" max="2" width="12.5703125" style="155" customWidth="1"/>
    <col min="3" max="3" width="10.7109375" style="155" customWidth="1"/>
    <col min="4" max="4" width="11" style="155" customWidth="1"/>
    <col min="5" max="5" width="10.140625" style="155" customWidth="1"/>
    <col min="6" max="6" width="10.85546875" style="155" customWidth="1"/>
    <col min="7" max="7" width="10" style="155" customWidth="1"/>
    <col min="8" max="8" width="9.85546875" style="155" customWidth="1"/>
    <col min="9" max="9" width="13.5703125" style="155" customWidth="1"/>
    <col min="10" max="10" width="11" style="155" customWidth="1"/>
    <col min="11" max="11" width="13.140625" style="155" customWidth="1"/>
    <col min="12" max="12" width="9.7109375" style="155" customWidth="1"/>
    <col min="13" max="13" width="12" style="155" customWidth="1"/>
    <col min="14" max="14" width="11.85546875" style="155" customWidth="1"/>
    <col min="15" max="16384" width="9.140625" style="155"/>
  </cols>
  <sheetData>
    <row r="37" spans="1:14" ht="15.75" x14ac:dyDescent="0.25">
      <c r="A37" s="1" t="s">
        <v>480</v>
      </c>
      <c r="B37" s="39"/>
      <c r="C37" s="39"/>
      <c r="D37" s="39"/>
      <c r="E37" s="39"/>
      <c r="F37" s="39"/>
      <c r="G37" s="39"/>
      <c r="H37" s="39"/>
      <c r="I37" s="39"/>
      <c r="J37" s="39"/>
      <c r="K37" s="39"/>
      <c r="L37" s="39"/>
    </row>
    <row r="38" spans="1:14" ht="14.25" x14ac:dyDescent="0.2">
      <c r="A38" s="39"/>
      <c r="B38" s="39"/>
      <c r="C38" s="39"/>
      <c r="D38" s="39"/>
      <c r="E38" s="39"/>
      <c r="F38" s="39"/>
      <c r="G38" s="39"/>
      <c r="H38" s="39"/>
      <c r="I38" s="39"/>
      <c r="J38" s="39"/>
      <c r="K38" s="39"/>
      <c r="L38" s="39"/>
    </row>
    <row r="39" spans="1:14" ht="15.75" x14ac:dyDescent="0.25">
      <c r="A39" s="40"/>
      <c r="B39" s="152" t="s">
        <v>121</v>
      </c>
      <c r="C39" s="152"/>
      <c r="D39" s="152"/>
      <c r="E39" s="152"/>
      <c r="F39" s="152"/>
      <c r="G39" s="152"/>
      <c r="H39" s="152"/>
      <c r="I39" s="152"/>
      <c r="J39" s="152"/>
      <c r="K39" s="152"/>
      <c r="L39" s="152"/>
      <c r="M39" s="38"/>
      <c r="N39" s="38"/>
    </row>
    <row r="40" spans="1:14" ht="78" customHeight="1" x14ac:dyDescent="0.25">
      <c r="A40" s="43"/>
      <c r="B40" s="130" t="s">
        <v>120</v>
      </c>
      <c r="C40" s="130" t="s">
        <v>118</v>
      </c>
      <c r="D40" s="130" t="s">
        <v>447</v>
      </c>
      <c r="E40" s="130" t="s">
        <v>448</v>
      </c>
      <c r="F40" s="130" t="s">
        <v>449</v>
      </c>
      <c r="G40" s="130" t="s">
        <v>450</v>
      </c>
      <c r="H40" s="130" t="s">
        <v>451</v>
      </c>
      <c r="I40" s="130" t="s">
        <v>452</v>
      </c>
      <c r="J40" s="130" t="s">
        <v>453</v>
      </c>
      <c r="K40" s="130" t="s">
        <v>454</v>
      </c>
      <c r="L40" s="130" t="s">
        <v>34</v>
      </c>
      <c r="M40" s="131"/>
      <c r="N40" s="1"/>
    </row>
    <row r="41" spans="1:14" ht="15.75" x14ac:dyDescent="0.25">
      <c r="A41" s="1" t="s">
        <v>60</v>
      </c>
      <c r="B41" s="6"/>
      <c r="C41" s="6"/>
      <c r="D41" s="6"/>
      <c r="E41" s="6"/>
      <c r="F41" s="6"/>
      <c r="G41" s="6"/>
      <c r="H41" s="6"/>
      <c r="I41" s="6"/>
      <c r="J41" s="6"/>
      <c r="K41" s="6"/>
      <c r="L41" s="6"/>
      <c r="M41" s="6"/>
      <c r="N41" s="46"/>
    </row>
    <row r="42" spans="1:14" ht="15" x14ac:dyDescent="0.2">
      <c r="A42" s="133" t="s">
        <v>139</v>
      </c>
      <c r="B42" s="136">
        <v>0</v>
      </c>
      <c r="C42" s="136">
        <v>0.3</v>
      </c>
      <c r="D42" s="136">
        <v>0.2</v>
      </c>
      <c r="E42" s="136">
        <v>0</v>
      </c>
      <c r="F42" s="136">
        <v>0</v>
      </c>
      <c r="G42" s="136">
        <v>0</v>
      </c>
      <c r="H42" s="136">
        <v>0</v>
      </c>
      <c r="I42" s="136">
        <v>0</v>
      </c>
      <c r="J42" s="136">
        <v>0</v>
      </c>
      <c r="K42" s="136">
        <v>0</v>
      </c>
      <c r="L42" s="136">
        <v>0.5</v>
      </c>
      <c r="M42" s="132"/>
      <c r="N42" s="132"/>
    </row>
    <row r="43" spans="1:14" ht="15" x14ac:dyDescent="0.2">
      <c r="A43" s="133" t="s">
        <v>29</v>
      </c>
      <c r="B43" s="136">
        <v>82.2</v>
      </c>
      <c r="C43" s="136">
        <v>11.8</v>
      </c>
      <c r="D43" s="136">
        <v>14.9</v>
      </c>
      <c r="E43" s="136">
        <v>0</v>
      </c>
      <c r="F43" s="136">
        <v>0.2</v>
      </c>
      <c r="G43" s="136">
        <v>6.2</v>
      </c>
      <c r="H43" s="136">
        <v>2.6</v>
      </c>
      <c r="I43" s="136">
        <v>0</v>
      </c>
      <c r="J43" s="136">
        <v>23.8</v>
      </c>
      <c r="K43" s="136">
        <v>0</v>
      </c>
      <c r="L43" s="136">
        <v>142.1</v>
      </c>
      <c r="M43" s="132"/>
      <c r="N43" s="132"/>
    </row>
    <row r="44" spans="1:14" ht="15" x14ac:dyDescent="0.2">
      <c r="A44" s="133" t="s">
        <v>446</v>
      </c>
      <c r="B44" s="136">
        <v>0</v>
      </c>
      <c r="C44" s="136">
        <v>3.4</v>
      </c>
      <c r="D44" s="136">
        <v>0</v>
      </c>
      <c r="E44" s="136">
        <v>0</v>
      </c>
      <c r="F44" s="136">
        <v>0</v>
      </c>
      <c r="G44" s="136">
        <v>0</v>
      </c>
      <c r="H44" s="136">
        <v>0</v>
      </c>
      <c r="I44" s="136">
        <v>0</v>
      </c>
      <c r="J44" s="136">
        <v>0</v>
      </c>
      <c r="K44" s="136">
        <v>0</v>
      </c>
      <c r="L44" s="136">
        <v>3.4</v>
      </c>
      <c r="M44" s="132"/>
      <c r="N44" s="132"/>
    </row>
    <row r="45" spans="1:14" ht="15" x14ac:dyDescent="0.2">
      <c r="A45" s="133" t="s">
        <v>140</v>
      </c>
      <c r="B45" s="136">
        <v>0.6</v>
      </c>
      <c r="C45" s="136">
        <v>20.2</v>
      </c>
      <c r="D45" s="136">
        <v>0.4</v>
      </c>
      <c r="E45" s="136">
        <v>0</v>
      </c>
      <c r="F45" s="136">
        <v>0</v>
      </c>
      <c r="G45" s="136">
        <v>0</v>
      </c>
      <c r="H45" s="136">
        <v>0</v>
      </c>
      <c r="I45" s="136">
        <v>0</v>
      </c>
      <c r="J45" s="136">
        <v>0</v>
      </c>
      <c r="K45" s="136">
        <v>0</v>
      </c>
      <c r="L45" s="136">
        <v>21.2</v>
      </c>
      <c r="M45" s="132"/>
      <c r="N45" s="132"/>
    </row>
    <row r="46" spans="1:14" ht="15" x14ac:dyDescent="0.2">
      <c r="A46" s="133" t="s">
        <v>445</v>
      </c>
      <c r="B46" s="136">
        <v>6.7</v>
      </c>
      <c r="C46" s="136">
        <v>0</v>
      </c>
      <c r="D46" s="136">
        <v>0.3</v>
      </c>
      <c r="E46" s="136">
        <v>0</v>
      </c>
      <c r="F46" s="136">
        <v>0</v>
      </c>
      <c r="G46" s="136">
        <v>0</v>
      </c>
      <c r="H46" s="136">
        <v>0</v>
      </c>
      <c r="I46" s="136">
        <v>0</v>
      </c>
      <c r="J46" s="136">
        <v>0</v>
      </c>
      <c r="K46" s="136">
        <v>0</v>
      </c>
      <c r="L46" s="136">
        <v>7</v>
      </c>
      <c r="M46" s="132"/>
      <c r="N46" s="132"/>
    </row>
    <row r="47" spans="1:14" ht="18" x14ac:dyDescent="0.2">
      <c r="A47" s="133" t="s">
        <v>456</v>
      </c>
      <c r="B47" s="136">
        <v>1.1000000000000001</v>
      </c>
      <c r="C47" s="136">
        <v>4.7</v>
      </c>
      <c r="D47" s="136">
        <v>0.4</v>
      </c>
      <c r="E47" s="136">
        <v>0</v>
      </c>
      <c r="F47" s="136">
        <v>0</v>
      </c>
      <c r="G47" s="136">
        <v>0</v>
      </c>
      <c r="H47" s="136">
        <v>0</v>
      </c>
      <c r="I47" s="136">
        <v>0</v>
      </c>
      <c r="J47" s="136">
        <v>0</v>
      </c>
      <c r="K47" s="136">
        <v>0</v>
      </c>
      <c r="L47" s="136">
        <v>6.3</v>
      </c>
      <c r="M47" s="132"/>
      <c r="N47" s="132"/>
    </row>
    <row r="48" spans="1:14" ht="15.75" x14ac:dyDescent="0.25">
      <c r="A48" s="134" t="s">
        <v>34</v>
      </c>
      <c r="B48" s="137">
        <v>90.6</v>
      </c>
      <c r="C48" s="137">
        <v>40.4</v>
      </c>
      <c r="D48" s="137">
        <v>16.2</v>
      </c>
      <c r="E48" s="137">
        <v>0</v>
      </c>
      <c r="F48" s="137">
        <v>0.2</v>
      </c>
      <c r="G48" s="137">
        <v>6.2</v>
      </c>
      <c r="H48" s="137">
        <v>2.7</v>
      </c>
      <c r="I48" s="137">
        <v>0</v>
      </c>
      <c r="J48" s="137">
        <v>23.8</v>
      </c>
      <c r="K48" s="137">
        <v>0</v>
      </c>
      <c r="L48" s="137">
        <v>180.5</v>
      </c>
      <c r="M48" s="132"/>
      <c r="N48" s="132"/>
    </row>
    <row r="49" spans="1:16" ht="15.75" x14ac:dyDescent="0.25">
      <c r="A49" s="62" t="s">
        <v>273</v>
      </c>
      <c r="B49" s="70"/>
      <c r="C49" s="70"/>
      <c r="D49" s="70"/>
      <c r="E49" s="70"/>
      <c r="F49" s="70"/>
      <c r="G49" s="70"/>
      <c r="H49" s="70"/>
      <c r="I49" s="70"/>
      <c r="J49" s="70"/>
      <c r="K49" s="70"/>
      <c r="L49" s="70"/>
      <c r="M49" s="70"/>
      <c r="N49" s="70"/>
    </row>
    <row r="50" spans="1:16" ht="15.75" x14ac:dyDescent="0.25">
      <c r="A50" s="159"/>
      <c r="B50" s="70"/>
      <c r="C50" s="70"/>
      <c r="D50" s="70"/>
      <c r="E50" s="70"/>
      <c r="F50" s="70"/>
      <c r="G50" s="70"/>
      <c r="H50" s="70"/>
      <c r="I50" s="70"/>
      <c r="J50" s="70"/>
      <c r="K50" s="70"/>
      <c r="L50" s="70"/>
      <c r="M50" s="70"/>
      <c r="N50" s="70"/>
    </row>
    <row r="51" spans="1:16" ht="14.25" x14ac:dyDescent="0.2">
      <c r="A51" s="58" t="s">
        <v>247</v>
      </c>
      <c r="B51" s="39"/>
      <c r="C51" s="39"/>
      <c r="D51" s="39"/>
      <c r="E51" s="39"/>
      <c r="F51" s="39"/>
      <c r="G51" s="39"/>
      <c r="H51" s="39"/>
      <c r="I51" s="39"/>
      <c r="J51" s="39"/>
      <c r="K51" s="39"/>
      <c r="L51" s="39"/>
    </row>
    <row r="52" spans="1:16" ht="16.5" customHeight="1" x14ac:dyDescent="0.2">
      <c r="A52" s="58" t="s">
        <v>248</v>
      </c>
      <c r="B52" s="39"/>
      <c r="C52" s="39"/>
      <c r="D52" s="39"/>
      <c r="E52" s="39"/>
      <c r="F52" s="39"/>
      <c r="G52" s="39"/>
      <c r="H52" s="39"/>
      <c r="I52" s="39"/>
      <c r="J52" s="39"/>
      <c r="K52" s="39"/>
      <c r="L52" s="39"/>
    </row>
    <row r="53" spans="1:16" ht="13.15" customHeight="1" x14ac:dyDescent="0.2">
      <c r="B53" s="39"/>
      <c r="C53" s="39"/>
      <c r="D53" s="39"/>
      <c r="E53" s="39"/>
      <c r="F53" s="39"/>
      <c r="G53" s="39"/>
      <c r="H53" s="39"/>
      <c r="I53" s="39"/>
      <c r="J53" s="39"/>
      <c r="K53" s="39"/>
      <c r="L53" s="39"/>
    </row>
    <row r="54" spans="1:16" ht="13.15" customHeight="1" x14ac:dyDescent="0.2">
      <c r="A54" s="39"/>
      <c r="B54" s="39"/>
      <c r="C54" s="39"/>
      <c r="D54" s="39"/>
      <c r="E54" s="39"/>
      <c r="F54" s="39"/>
      <c r="G54" s="39"/>
      <c r="H54" s="39"/>
      <c r="I54" s="39"/>
      <c r="J54" s="39"/>
      <c r="K54" s="39"/>
      <c r="L54" s="39"/>
    </row>
    <row r="55" spans="1:16" ht="15.75" x14ac:dyDescent="0.25">
      <c r="A55" s="1" t="s">
        <v>481</v>
      </c>
      <c r="B55" s="39"/>
      <c r="C55" s="39"/>
      <c r="D55" s="39"/>
      <c r="E55" s="39"/>
      <c r="F55" s="39"/>
      <c r="G55" s="39"/>
      <c r="H55" s="39"/>
      <c r="I55" s="39"/>
      <c r="J55" s="39"/>
      <c r="K55" s="39"/>
      <c r="L55" s="39"/>
    </row>
    <row r="56" spans="1:16" ht="14.25" x14ac:dyDescent="0.2">
      <c r="A56" s="41"/>
      <c r="B56" s="41"/>
      <c r="C56" s="41"/>
      <c r="D56" s="41"/>
      <c r="E56" s="41"/>
      <c r="F56" s="41"/>
      <c r="G56" s="41"/>
      <c r="H56" s="41"/>
      <c r="I56" s="41"/>
      <c r="J56" s="41"/>
      <c r="K56" s="41"/>
      <c r="L56" s="41"/>
      <c r="M56" s="160"/>
    </row>
    <row r="57" spans="1:16" ht="15.75" x14ac:dyDescent="0.25">
      <c r="A57" s="41"/>
      <c r="B57" s="153" t="s">
        <v>121</v>
      </c>
      <c r="C57" s="153"/>
      <c r="D57" s="153"/>
      <c r="E57" s="153"/>
      <c r="F57" s="153"/>
      <c r="G57" s="153"/>
      <c r="H57" s="153"/>
      <c r="I57" s="153"/>
      <c r="J57" s="153"/>
      <c r="K57" s="153"/>
      <c r="L57" s="153"/>
      <c r="M57" s="38"/>
    </row>
    <row r="58" spans="1:16" ht="75" customHeight="1" x14ac:dyDescent="0.25">
      <c r="A58" s="44"/>
      <c r="B58" s="54" t="s">
        <v>120</v>
      </c>
      <c r="C58" s="54" t="s">
        <v>118</v>
      </c>
      <c r="D58" s="54" t="s">
        <v>453</v>
      </c>
      <c r="E58" s="54" t="s">
        <v>451</v>
      </c>
      <c r="F58" s="54" t="s">
        <v>450</v>
      </c>
      <c r="G58" s="54" t="s">
        <v>449</v>
      </c>
      <c r="H58" s="54" t="s">
        <v>455</v>
      </c>
      <c r="I58" s="54" t="s">
        <v>452</v>
      </c>
      <c r="J58" s="54" t="s">
        <v>448</v>
      </c>
      <c r="K58" s="54" t="s">
        <v>119</v>
      </c>
      <c r="L58" s="54" t="s">
        <v>454</v>
      </c>
      <c r="M58" s="54" t="s">
        <v>34</v>
      </c>
      <c r="N58" s="1"/>
    </row>
    <row r="59" spans="1:16" ht="15.75" x14ac:dyDescent="0.25">
      <c r="A59" s="1" t="s">
        <v>60</v>
      </c>
      <c r="B59" s="6"/>
      <c r="C59" s="6"/>
      <c r="D59" s="6"/>
      <c r="E59" s="6"/>
      <c r="F59" s="6"/>
      <c r="G59" s="6"/>
      <c r="H59" s="6"/>
      <c r="I59" s="6"/>
      <c r="J59" s="6"/>
      <c r="K59" s="6"/>
      <c r="L59" s="6"/>
      <c r="M59" s="6"/>
      <c r="N59" s="46"/>
    </row>
    <row r="60" spans="1:16" ht="15" x14ac:dyDescent="0.2">
      <c r="A60" s="6" t="s">
        <v>139</v>
      </c>
      <c r="B60" s="120">
        <v>0.2</v>
      </c>
      <c r="C60" s="120">
        <v>12.4</v>
      </c>
      <c r="D60" s="120">
        <v>0</v>
      </c>
      <c r="E60" s="120">
        <v>0</v>
      </c>
      <c r="F60" s="120">
        <v>0</v>
      </c>
      <c r="G60" s="120">
        <v>0</v>
      </c>
      <c r="H60" s="120">
        <v>0.3</v>
      </c>
      <c r="I60" s="120">
        <v>0</v>
      </c>
      <c r="J60" s="120">
        <v>0</v>
      </c>
      <c r="K60" s="120">
        <v>0</v>
      </c>
      <c r="L60" s="120">
        <v>0</v>
      </c>
      <c r="M60" s="120">
        <v>12.9</v>
      </c>
      <c r="N60" s="120"/>
    </row>
    <row r="61" spans="1:16" ht="15" x14ac:dyDescent="0.2">
      <c r="A61" s="6" t="s">
        <v>29</v>
      </c>
      <c r="B61" s="120">
        <v>1456.7</v>
      </c>
      <c r="C61" s="120">
        <v>929.1</v>
      </c>
      <c r="D61" s="120">
        <v>79.599999999999994</v>
      </c>
      <c r="E61" s="120">
        <v>7.5</v>
      </c>
      <c r="F61" s="120">
        <v>22.6</v>
      </c>
      <c r="G61" s="120">
        <v>0.6</v>
      </c>
      <c r="H61" s="120">
        <v>38.5</v>
      </c>
      <c r="I61" s="120">
        <v>0.5</v>
      </c>
      <c r="J61" s="120">
        <v>0</v>
      </c>
      <c r="K61" s="120">
        <v>1.6</v>
      </c>
      <c r="L61" s="120">
        <v>0</v>
      </c>
      <c r="M61" s="120">
        <v>2536.6</v>
      </c>
      <c r="N61" s="120"/>
    </row>
    <row r="62" spans="1:16" ht="15" x14ac:dyDescent="0.2">
      <c r="A62" s="6" t="s">
        <v>446</v>
      </c>
      <c r="B62" s="120">
        <v>0.1</v>
      </c>
      <c r="C62" s="120">
        <v>36.5</v>
      </c>
      <c r="D62" s="120">
        <v>0</v>
      </c>
      <c r="E62" s="120">
        <v>0</v>
      </c>
      <c r="F62" s="120">
        <v>0</v>
      </c>
      <c r="G62" s="120">
        <v>0</v>
      </c>
      <c r="H62" s="120">
        <v>0</v>
      </c>
      <c r="I62" s="120">
        <v>0</v>
      </c>
      <c r="J62" s="120">
        <v>0</v>
      </c>
      <c r="K62" s="120">
        <v>0.1</v>
      </c>
      <c r="L62" s="120">
        <v>0</v>
      </c>
      <c r="M62" s="120">
        <v>36.700000000000003</v>
      </c>
      <c r="N62" s="120"/>
    </row>
    <row r="63" spans="1:16" ht="15" x14ac:dyDescent="0.2">
      <c r="A63" s="6" t="s">
        <v>140</v>
      </c>
      <c r="B63" s="120">
        <v>7.3</v>
      </c>
      <c r="C63" s="120">
        <v>330.2</v>
      </c>
      <c r="D63" s="120">
        <v>0</v>
      </c>
      <c r="E63" s="120">
        <v>0</v>
      </c>
      <c r="F63" s="120">
        <v>0.1</v>
      </c>
      <c r="G63" s="120">
        <v>0</v>
      </c>
      <c r="H63" s="120">
        <v>1.8</v>
      </c>
      <c r="I63" s="120">
        <v>0</v>
      </c>
      <c r="J63" s="120">
        <v>0</v>
      </c>
      <c r="K63" s="120">
        <v>0.2</v>
      </c>
      <c r="L63" s="120">
        <v>0</v>
      </c>
      <c r="M63" s="120">
        <v>339.7</v>
      </c>
      <c r="N63" s="120"/>
    </row>
    <row r="64" spans="1:16" ht="15" x14ac:dyDescent="0.2">
      <c r="A64" s="6" t="s">
        <v>445</v>
      </c>
      <c r="B64" s="120">
        <v>76.900000000000006</v>
      </c>
      <c r="C64" s="120">
        <v>0</v>
      </c>
      <c r="D64" s="120">
        <v>0</v>
      </c>
      <c r="E64" s="120">
        <v>0</v>
      </c>
      <c r="F64" s="120">
        <v>0</v>
      </c>
      <c r="G64" s="120">
        <v>0</v>
      </c>
      <c r="H64" s="120">
        <v>0.6</v>
      </c>
      <c r="I64" s="120">
        <v>0</v>
      </c>
      <c r="J64" s="120">
        <v>0</v>
      </c>
      <c r="K64" s="120">
        <v>0</v>
      </c>
      <c r="L64" s="120">
        <v>0</v>
      </c>
      <c r="M64" s="120">
        <v>77.5</v>
      </c>
      <c r="N64" s="120"/>
      <c r="P64" s="161"/>
    </row>
    <row r="65" spans="1:14" ht="18" x14ac:dyDescent="0.2">
      <c r="A65" s="6" t="s">
        <v>456</v>
      </c>
      <c r="B65" s="120">
        <v>8.6999999999999993</v>
      </c>
      <c r="C65" s="120">
        <v>75.3</v>
      </c>
      <c r="D65" s="120">
        <v>0</v>
      </c>
      <c r="E65" s="120">
        <v>0</v>
      </c>
      <c r="F65" s="120">
        <v>0</v>
      </c>
      <c r="G65" s="120">
        <v>0</v>
      </c>
      <c r="H65" s="120">
        <v>5.0999999999999996</v>
      </c>
      <c r="I65" s="120">
        <v>0.2</v>
      </c>
      <c r="J65" s="120">
        <v>0</v>
      </c>
      <c r="K65" s="120">
        <v>0.3</v>
      </c>
      <c r="L65" s="120">
        <v>0.1</v>
      </c>
      <c r="M65" s="120">
        <v>89.7</v>
      </c>
      <c r="N65" s="120"/>
    </row>
    <row r="66" spans="1:14" ht="15.75" x14ac:dyDescent="0.25">
      <c r="A66" s="1" t="s">
        <v>34</v>
      </c>
      <c r="B66" s="135">
        <v>1549.8</v>
      </c>
      <c r="C66" s="135">
        <v>1383.6</v>
      </c>
      <c r="D66" s="135">
        <v>79.599999999999994</v>
      </c>
      <c r="E66" s="135">
        <v>7.5</v>
      </c>
      <c r="F66" s="135">
        <v>22.7</v>
      </c>
      <c r="G66" s="135">
        <v>0.6</v>
      </c>
      <c r="H66" s="135">
        <v>46.3</v>
      </c>
      <c r="I66" s="135">
        <v>0.7</v>
      </c>
      <c r="J66" s="135">
        <v>0</v>
      </c>
      <c r="K66" s="135">
        <v>2.2000000000000002</v>
      </c>
      <c r="L66" s="135">
        <v>0.1</v>
      </c>
      <c r="M66" s="135">
        <v>3093.1</v>
      </c>
      <c r="N66" s="120"/>
    </row>
    <row r="67" spans="1:14" ht="15.75" x14ac:dyDescent="0.25">
      <c r="A67" s="62" t="s">
        <v>273</v>
      </c>
      <c r="B67" s="70"/>
      <c r="C67" s="70"/>
      <c r="D67" s="70"/>
      <c r="E67" s="70"/>
      <c r="F67" s="70"/>
      <c r="G67" s="70"/>
      <c r="H67" s="70"/>
      <c r="I67" s="70"/>
      <c r="J67" s="70"/>
      <c r="K67" s="70"/>
      <c r="L67" s="70"/>
      <c r="M67" s="70"/>
      <c r="N67" s="70"/>
    </row>
    <row r="68" spans="1:14" ht="15.75" x14ac:dyDescent="0.25">
      <c r="A68" s="162"/>
      <c r="B68" s="61"/>
      <c r="C68" s="61"/>
      <c r="D68" s="61"/>
      <c r="E68" s="61"/>
      <c r="F68" s="61"/>
      <c r="G68" s="61"/>
      <c r="H68" s="61"/>
      <c r="I68" s="61"/>
      <c r="J68" s="61"/>
      <c r="K68" s="61"/>
      <c r="L68" s="61"/>
      <c r="M68" s="61"/>
      <c r="N68" s="61"/>
    </row>
    <row r="69" spans="1:14" ht="18.75" customHeight="1" x14ac:dyDescent="0.2">
      <c r="A69" s="58" t="s">
        <v>247</v>
      </c>
      <c r="L69" s="42"/>
    </row>
    <row r="70" spans="1:14" ht="13.15" customHeight="1" x14ac:dyDescent="0.2">
      <c r="A70" s="58" t="s">
        <v>248</v>
      </c>
    </row>
    <row r="71" spans="1:14" ht="13.15" customHeight="1" x14ac:dyDescent="0.2"/>
    <row r="72" spans="1:14" ht="13.15" customHeight="1" x14ac:dyDescent="0.2">
      <c r="B72" s="161"/>
      <c r="C72" s="161"/>
    </row>
  </sheetData>
  <mergeCells count="2">
    <mergeCell ref="B39:L39"/>
    <mergeCell ref="B57:L57"/>
  </mergeCells>
  <pageMargins left="0.70866141732283472" right="0.70866141732283472" top="0.74803149606299213" bottom="0.74803149606299213" header="0.31496062992125984" footer="0.31496062992125984"/>
  <pageSetup paperSize="9" scale="43" orientation="portrait" r:id="rId1"/>
  <headerFooter>
    <oddHeader>&amp;R&amp;"Arial,Bold"&amp;14ENVIRONMENT AND EMISSIONS</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5"/>
  <sheetViews>
    <sheetView zoomScale="93" zoomScaleNormal="93" workbookViewId="0">
      <selection activeCell="G21" sqref="G21"/>
    </sheetView>
  </sheetViews>
  <sheetFormatPr defaultRowHeight="12.75" x14ac:dyDescent="0.2"/>
  <cols>
    <col min="1" max="1" width="44.85546875" style="155" customWidth="1"/>
    <col min="2" max="4" width="18.42578125" style="155" customWidth="1"/>
    <col min="5" max="5" width="9.140625" style="155"/>
    <col min="6" max="6" width="18.140625" style="155" customWidth="1"/>
    <col min="7" max="7" width="9.140625" style="155"/>
    <col min="8" max="8" width="10.42578125" style="155" customWidth="1"/>
    <col min="9" max="16384" width="9.140625" style="155"/>
  </cols>
  <sheetData>
    <row r="1" spans="1:4" ht="15.75" x14ac:dyDescent="0.25">
      <c r="A1" s="1" t="s">
        <v>490</v>
      </c>
    </row>
    <row r="3" spans="1:4" x14ac:dyDescent="0.2">
      <c r="A3" s="123"/>
      <c r="B3" s="154">
        <v>2023</v>
      </c>
      <c r="C3" s="157"/>
      <c r="D3" s="38" t="s">
        <v>500</v>
      </c>
    </row>
    <row r="4" spans="1:4" x14ac:dyDescent="0.2">
      <c r="A4" s="124" t="s">
        <v>370</v>
      </c>
      <c r="B4" s="125" t="s">
        <v>371</v>
      </c>
      <c r="C4" s="125" t="s">
        <v>372</v>
      </c>
      <c r="D4" s="125" t="s">
        <v>34</v>
      </c>
    </row>
    <row r="5" spans="1:4" x14ac:dyDescent="0.2">
      <c r="A5" s="155" t="s">
        <v>373</v>
      </c>
      <c r="B5" s="144">
        <v>53425</v>
      </c>
      <c r="C5" s="144">
        <v>1112115.29</v>
      </c>
      <c r="D5" s="155">
        <v>73</v>
      </c>
    </row>
    <row r="6" spans="1:4" x14ac:dyDescent="0.2">
      <c r="A6" s="155" t="s">
        <v>374</v>
      </c>
      <c r="B6" s="144">
        <v>55459</v>
      </c>
      <c r="C6" s="144">
        <v>1053031.6499999999</v>
      </c>
      <c r="D6" s="155">
        <v>99</v>
      </c>
    </row>
    <row r="7" spans="1:4" x14ac:dyDescent="0.2">
      <c r="A7" s="155" t="s">
        <v>375</v>
      </c>
      <c r="B7" s="144">
        <v>53993</v>
      </c>
      <c r="C7" s="144">
        <v>1185266.8899999999</v>
      </c>
      <c r="D7" s="155">
        <v>64</v>
      </c>
    </row>
    <row r="8" spans="1:4" x14ac:dyDescent="0.2">
      <c r="A8" s="155" t="s">
        <v>376</v>
      </c>
      <c r="B8" s="144">
        <v>32110</v>
      </c>
      <c r="C8" s="144">
        <v>607350.4</v>
      </c>
      <c r="D8" s="155">
        <v>81</v>
      </c>
    </row>
    <row r="9" spans="1:4" x14ac:dyDescent="0.2">
      <c r="A9" s="155" t="s">
        <v>377</v>
      </c>
      <c r="B9" s="144">
        <v>34588</v>
      </c>
      <c r="C9" s="144">
        <v>788053.67</v>
      </c>
      <c r="D9" s="155">
        <v>38</v>
      </c>
    </row>
    <row r="10" spans="1:4" x14ac:dyDescent="0.2">
      <c r="A10" s="155" t="s">
        <v>378</v>
      </c>
      <c r="B10" s="144">
        <v>9428</v>
      </c>
      <c r="C10" s="144">
        <v>201702.63</v>
      </c>
      <c r="D10" s="155">
        <v>191</v>
      </c>
    </row>
    <row r="11" spans="1:4" x14ac:dyDescent="0.2">
      <c r="A11" s="155" t="s">
        <v>379</v>
      </c>
      <c r="B11" s="144">
        <v>35823</v>
      </c>
      <c r="C11" s="144">
        <v>832519.7</v>
      </c>
      <c r="D11" s="155">
        <v>118</v>
      </c>
    </row>
    <row r="12" spans="1:4" x14ac:dyDescent="0.2">
      <c r="A12" s="155" t="s">
        <v>194</v>
      </c>
      <c r="B12" s="144">
        <v>131918</v>
      </c>
      <c r="C12" s="144">
        <v>2664954.39</v>
      </c>
      <c r="D12" s="155">
        <v>83</v>
      </c>
    </row>
    <row r="13" spans="1:4" x14ac:dyDescent="0.2">
      <c r="A13" s="155" t="s">
        <v>380</v>
      </c>
      <c r="B13" s="144">
        <v>153034</v>
      </c>
      <c r="C13" s="144">
        <v>3455074.46</v>
      </c>
      <c r="D13" s="155">
        <v>17</v>
      </c>
    </row>
    <row r="14" spans="1:4" x14ac:dyDescent="0.2">
      <c r="A14" s="155" t="s">
        <v>195</v>
      </c>
      <c r="B14" s="144">
        <v>46680</v>
      </c>
      <c r="C14" s="144">
        <v>755115.33</v>
      </c>
      <c r="D14" s="155">
        <v>108</v>
      </c>
    </row>
    <row r="15" spans="1:4" x14ac:dyDescent="0.2">
      <c r="A15" s="155" t="s">
        <v>196</v>
      </c>
      <c r="B15" s="144">
        <v>61506</v>
      </c>
      <c r="C15" s="144">
        <v>1254958.98</v>
      </c>
      <c r="D15" s="155">
        <v>23</v>
      </c>
    </row>
    <row r="16" spans="1:4" x14ac:dyDescent="0.2">
      <c r="A16" s="155" t="s">
        <v>381</v>
      </c>
      <c r="B16" s="144">
        <v>48567</v>
      </c>
      <c r="C16" s="144">
        <v>1006108.3</v>
      </c>
      <c r="D16" s="155">
        <v>170</v>
      </c>
    </row>
    <row r="17" spans="1:4" x14ac:dyDescent="0.2">
      <c r="A17" s="155" t="s">
        <v>382</v>
      </c>
      <c r="B17" s="144">
        <v>159207</v>
      </c>
      <c r="C17" s="144">
        <v>2645147.48</v>
      </c>
      <c r="D17" s="155">
        <v>103</v>
      </c>
    </row>
    <row r="18" spans="1:4" x14ac:dyDescent="0.2">
      <c r="A18" s="155" t="s">
        <v>197</v>
      </c>
      <c r="B18" s="144">
        <v>56354</v>
      </c>
      <c r="C18" s="144">
        <v>1224234.1000000001</v>
      </c>
      <c r="D18" s="155">
        <v>102</v>
      </c>
    </row>
    <row r="19" spans="1:4" x14ac:dyDescent="0.2">
      <c r="A19" s="155" t="s">
        <v>198</v>
      </c>
      <c r="B19" s="144">
        <v>90105</v>
      </c>
      <c r="C19" s="144">
        <v>2903245.83</v>
      </c>
      <c r="D19" s="155">
        <v>212</v>
      </c>
    </row>
    <row r="20" spans="1:4" x14ac:dyDescent="0.2">
      <c r="A20" s="155" t="s">
        <v>199</v>
      </c>
      <c r="B20" s="144">
        <v>168989</v>
      </c>
      <c r="C20" s="144">
        <v>3452832.5</v>
      </c>
      <c r="D20" s="155">
        <v>194</v>
      </c>
    </row>
    <row r="21" spans="1:4" x14ac:dyDescent="0.2">
      <c r="A21" s="155" t="s">
        <v>200</v>
      </c>
      <c r="B21" s="144">
        <v>86775</v>
      </c>
      <c r="C21" s="144">
        <v>1731518.58</v>
      </c>
      <c r="D21" s="155">
        <v>31</v>
      </c>
    </row>
    <row r="22" spans="1:4" x14ac:dyDescent="0.2">
      <c r="A22" s="155" t="s">
        <v>383</v>
      </c>
      <c r="B22" s="144">
        <v>14566</v>
      </c>
      <c r="C22" s="144">
        <v>275858.14</v>
      </c>
      <c r="D22" s="155">
        <v>51</v>
      </c>
    </row>
    <row r="23" spans="1:4" x14ac:dyDescent="0.2">
      <c r="A23" s="155" t="s">
        <v>384</v>
      </c>
      <c r="B23" s="144">
        <v>30158</v>
      </c>
      <c r="C23" s="144">
        <v>1623415.04</v>
      </c>
      <c r="D23" s="155">
        <v>41</v>
      </c>
    </row>
    <row r="24" spans="1:4" x14ac:dyDescent="0.2">
      <c r="A24" s="155" t="s">
        <v>385</v>
      </c>
      <c r="B24" s="144">
        <v>28873</v>
      </c>
      <c r="C24" s="144">
        <v>592869.6</v>
      </c>
      <c r="D24" s="155">
        <v>38</v>
      </c>
    </row>
    <row r="25" spans="1:4" x14ac:dyDescent="0.2">
      <c r="A25" s="155" t="s">
        <v>386</v>
      </c>
      <c r="B25" s="144">
        <v>43689</v>
      </c>
      <c r="C25" s="144">
        <v>816979.77</v>
      </c>
      <c r="D25" s="155">
        <v>50</v>
      </c>
    </row>
    <row r="26" spans="1:4" x14ac:dyDescent="0.2">
      <c r="A26" s="155" t="s">
        <v>201</v>
      </c>
      <c r="B26" s="144">
        <v>109309</v>
      </c>
      <c r="C26" s="144">
        <v>2214926.92</v>
      </c>
      <c r="D26" s="155">
        <v>139</v>
      </c>
    </row>
    <row r="27" spans="1:4" x14ac:dyDescent="0.2">
      <c r="A27" s="155" t="s">
        <v>387</v>
      </c>
      <c r="B27" s="144">
        <v>11375</v>
      </c>
      <c r="C27" s="144">
        <v>178002.87</v>
      </c>
      <c r="D27" s="155">
        <v>34</v>
      </c>
    </row>
    <row r="28" spans="1:4" x14ac:dyDescent="0.2">
      <c r="A28" s="155" t="s">
        <v>388</v>
      </c>
      <c r="B28" s="144">
        <v>75748</v>
      </c>
      <c r="C28" s="144">
        <v>1623260.99</v>
      </c>
      <c r="D28" s="155">
        <v>83</v>
      </c>
    </row>
    <row r="29" spans="1:4" x14ac:dyDescent="0.2">
      <c r="A29" s="155" t="s">
        <v>203</v>
      </c>
      <c r="B29" s="144">
        <v>88296</v>
      </c>
      <c r="C29" s="144">
        <v>1777136.62</v>
      </c>
      <c r="D29" s="155">
        <v>88</v>
      </c>
    </row>
    <row r="30" spans="1:4" x14ac:dyDescent="0.2">
      <c r="A30" s="155" t="s">
        <v>389</v>
      </c>
      <c r="B30" s="144">
        <v>49697</v>
      </c>
      <c r="C30" s="144">
        <v>881912.48</v>
      </c>
      <c r="D30" s="155">
        <v>49</v>
      </c>
    </row>
    <row r="31" spans="1:4" x14ac:dyDescent="0.2">
      <c r="A31" s="155" t="s">
        <v>390</v>
      </c>
      <c r="B31" s="144">
        <v>10131</v>
      </c>
      <c r="C31" s="144">
        <v>199006.21</v>
      </c>
      <c r="D31" s="155">
        <v>32</v>
      </c>
    </row>
    <row r="32" spans="1:4" x14ac:dyDescent="0.2">
      <c r="A32" s="155" t="s">
        <v>391</v>
      </c>
      <c r="B32" s="144">
        <v>85016</v>
      </c>
      <c r="C32" s="144">
        <v>1863555.1</v>
      </c>
      <c r="D32" s="155">
        <v>46</v>
      </c>
    </row>
    <row r="33" spans="1:4" x14ac:dyDescent="0.2">
      <c r="A33" s="155" t="s">
        <v>204</v>
      </c>
      <c r="B33" s="144">
        <v>97502</v>
      </c>
      <c r="C33" s="144">
        <v>2027575.19</v>
      </c>
      <c r="D33" s="155">
        <v>162</v>
      </c>
    </row>
    <row r="34" spans="1:4" x14ac:dyDescent="0.2">
      <c r="A34" s="155" t="s">
        <v>392</v>
      </c>
      <c r="B34" s="144">
        <v>110147</v>
      </c>
      <c r="C34" s="144">
        <v>2195294.89</v>
      </c>
      <c r="D34" s="155">
        <v>134</v>
      </c>
    </row>
    <row r="35" spans="1:4" x14ac:dyDescent="0.2">
      <c r="A35" s="155" t="s">
        <v>393</v>
      </c>
      <c r="B35" s="144">
        <v>29330</v>
      </c>
      <c r="C35" s="144">
        <v>523520.14</v>
      </c>
      <c r="D35" s="155">
        <v>31</v>
      </c>
    </row>
    <row r="36" spans="1:4" x14ac:dyDescent="0.2">
      <c r="A36" s="155" t="s">
        <v>205</v>
      </c>
      <c r="B36" s="144">
        <v>61535</v>
      </c>
      <c r="C36" s="144">
        <v>1165854.52</v>
      </c>
      <c r="D36" s="155">
        <v>53</v>
      </c>
    </row>
    <row r="37" spans="1:4" x14ac:dyDescent="0.2">
      <c r="A37" s="123" t="s">
        <v>394</v>
      </c>
      <c r="B37" s="145">
        <v>2123333</v>
      </c>
      <c r="C37" s="145">
        <v>44832398.659999996</v>
      </c>
      <c r="D37" s="145">
        <v>2738</v>
      </c>
    </row>
    <row r="39" spans="1:4" x14ac:dyDescent="0.2">
      <c r="A39" s="155" t="s">
        <v>320</v>
      </c>
    </row>
    <row r="40" spans="1:4" x14ac:dyDescent="0.2">
      <c r="A40" s="155" t="s">
        <v>321</v>
      </c>
    </row>
    <row r="41" spans="1:4" x14ac:dyDescent="0.2">
      <c r="A41" s="155" t="s">
        <v>322</v>
      </c>
    </row>
    <row r="42" spans="1:4" x14ac:dyDescent="0.2">
      <c r="A42" s="155" t="s">
        <v>323</v>
      </c>
    </row>
    <row r="43" spans="1:4" x14ac:dyDescent="0.2">
      <c r="A43" s="155" t="s">
        <v>324</v>
      </c>
    </row>
    <row r="44" spans="1:4" x14ac:dyDescent="0.2">
      <c r="A44" s="155" t="s">
        <v>325</v>
      </c>
    </row>
    <row r="45" spans="1:4" ht="15" x14ac:dyDescent="0.25">
      <c r="A45" s="155" t="s">
        <v>501</v>
      </c>
      <c r="B45" s="158" t="s">
        <v>502</v>
      </c>
    </row>
  </sheetData>
  <mergeCells count="1">
    <mergeCell ref="B3:C3"/>
  </mergeCells>
  <hyperlinks>
    <hyperlink ref="B45" r:id="rId1" xr:uid="{EA473F93-D441-4971-B8CA-D589093C25D5}"/>
  </hyperlinks>
  <pageMargins left="0.70866141732283472" right="0.70866141732283472" top="0.74803149606299213" bottom="0.74803149606299213" header="0.31496062992125984" footer="0.31496062992125984"/>
  <pageSetup paperSize="9" scale="56" orientation="portrait" r:id="rId2"/>
  <headerFooter>
    <oddHeader>&amp;R&amp;"Arial,Bold"&amp;12ENVIRONMENT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77"/>
  <sheetViews>
    <sheetView zoomScaleNormal="100" workbookViewId="0">
      <pane xSplit="5" ySplit="2" topLeftCell="F3" activePane="bottomRight" state="frozen"/>
      <selection activeCell="G21" sqref="G21"/>
      <selection pane="topRight" activeCell="G21" sqref="G21"/>
      <selection pane="bottomLeft" activeCell="G21" sqref="G21"/>
      <selection pane="bottomRight" activeCell="G21" sqref="G21"/>
    </sheetView>
  </sheetViews>
  <sheetFormatPr defaultRowHeight="12.75" x14ac:dyDescent="0.2"/>
  <cols>
    <col min="1" max="1" width="2.5703125" style="155" customWidth="1"/>
    <col min="2" max="2" width="3.140625" style="155" customWidth="1"/>
    <col min="3" max="3" width="10" style="155" customWidth="1"/>
    <col min="4" max="4" width="10.42578125" style="155" customWidth="1"/>
    <col min="5" max="5" width="25.140625" style="155" customWidth="1"/>
    <col min="6" max="6" width="6.7109375" style="155" bestFit="1" customWidth="1"/>
    <col min="7" max="10" width="9.140625" style="155" customWidth="1"/>
    <col min="11" max="17" width="6.140625" style="155" customWidth="1"/>
    <col min="18" max="19" width="6.140625" style="155" bestFit="1" customWidth="1"/>
    <col min="20" max="20" width="5.85546875" style="155" bestFit="1" customWidth="1"/>
    <col min="21" max="21" width="6.140625" style="155" bestFit="1" customWidth="1"/>
    <col min="22" max="23" width="6.28515625" style="155" customWidth="1"/>
    <col min="24" max="24" width="6.5703125" style="155" customWidth="1"/>
    <col min="25" max="26" width="6.85546875" style="155" customWidth="1"/>
    <col min="27" max="28" width="7.28515625" style="155" customWidth="1"/>
    <col min="29" max="16384" width="9.140625" style="155"/>
  </cols>
  <sheetData>
    <row r="1" spans="1:53" ht="15" x14ac:dyDescent="0.25">
      <c r="A1" s="123" t="s">
        <v>535</v>
      </c>
      <c r="B1" s="363"/>
      <c r="F1" s="364"/>
      <c r="G1" s="364"/>
      <c r="H1" s="364"/>
      <c r="I1" s="364"/>
      <c r="J1" s="364"/>
      <c r="K1" s="364"/>
      <c r="L1" s="364"/>
      <c r="M1" s="364"/>
      <c r="N1" s="364"/>
      <c r="O1" s="364"/>
      <c r="P1" s="364"/>
      <c r="Q1" s="364"/>
      <c r="R1" s="364"/>
      <c r="S1" s="364"/>
      <c r="T1" s="364"/>
      <c r="U1" s="364"/>
      <c r="V1" s="364"/>
    </row>
    <row r="2" spans="1:53" x14ac:dyDescent="0.2">
      <c r="A2" s="388"/>
      <c r="B2" s="388"/>
      <c r="C2" s="388"/>
      <c r="D2" s="388"/>
      <c r="E2" s="388"/>
      <c r="F2" s="389">
        <v>1990</v>
      </c>
      <c r="G2" s="389">
        <v>1995</v>
      </c>
      <c r="H2" s="389">
        <v>1998</v>
      </c>
      <c r="I2" s="389">
        <v>1999</v>
      </c>
      <c r="J2" s="389">
        <v>2000</v>
      </c>
      <c r="K2" s="389">
        <v>2001</v>
      </c>
      <c r="L2" s="124">
        <v>2002</v>
      </c>
      <c r="M2" s="389">
        <v>2003</v>
      </c>
      <c r="N2" s="389">
        <v>2004</v>
      </c>
      <c r="O2" s="389">
        <v>2005</v>
      </c>
      <c r="P2" s="389">
        <v>2006</v>
      </c>
      <c r="Q2" s="389">
        <v>2007</v>
      </c>
      <c r="R2" s="389">
        <v>2008</v>
      </c>
      <c r="S2" s="389">
        <v>2009</v>
      </c>
      <c r="T2" s="389">
        <v>2010</v>
      </c>
      <c r="U2" s="389">
        <v>2011</v>
      </c>
      <c r="V2" s="389">
        <v>2012</v>
      </c>
      <c r="W2" s="389">
        <v>2013</v>
      </c>
      <c r="X2" s="389">
        <v>2014</v>
      </c>
      <c r="Y2" s="389">
        <v>2015</v>
      </c>
      <c r="Z2" s="389">
        <v>2016</v>
      </c>
      <c r="AA2" s="389">
        <v>2017</v>
      </c>
      <c r="AB2" s="389">
        <v>2018</v>
      </c>
      <c r="AC2" s="389">
        <v>2019</v>
      </c>
      <c r="AD2" s="389">
        <v>2020</v>
      </c>
      <c r="AE2" s="389">
        <v>2021</v>
      </c>
    </row>
    <row r="3" spans="1:53" ht="15" x14ac:dyDescent="0.25">
      <c r="F3" s="390"/>
      <c r="G3" s="390"/>
      <c r="H3" s="390"/>
      <c r="I3" s="390"/>
      <c r="J3" s="390"/>
      <c r="K3" s="390"/>
      <c r="L3" s="363"/>
      <c r="M3" s="390"/>
      <c r="N3" s="390"/>
      <c r="O3" s="390"/>
      <c r="P3" s="390"/>
      <c r="R3" s="391"/>
      <c r="S3" s="390"/>
      <c r="T3" s="390"/>
      <c r="U3" s="390"/>
      <c r="AE3" s="392" t="s">
        <v>136</v>
      </c>
    </row>
    <row r="4" spans="1:53" x14ac:dyDescent="0.2">
      <c r="B4" s="123" t="s">
        <v>137</v>
      </c>
    </row>
    <row r="5" spans="1:53" ht="15" x14ac:dyDescent="0.25">
      <c r="B5" s="363"/>
      <c r="C5" s="155" t="s">
        <v>138</v>
      </c>
      <c r="F5" s="242">
        <f t="shared" ref="F5:Z5" si="0">F6+F7+F10+F11+F14+F15</f>
        <v>105.5683706570294</v>
      </c>
      <c r="G5" s="242">
        <f t="shared" si="0"/>
        <v>85.885187786063312</v>
      </c>
      <c r="H5" s="242">
        <f t="shared" si="0"/>
        <v>72.247608699189897</v>
      </c>
      <c r="I5" s="242">
        <f t="shared" si="0"/>
        <v>67.294919485180628</v>
      </c>
      <c r="J5" s="242">
        <f t="shared" si="0"/>
        <v>61.23320332530519</v>
      </c>
      <c r="K5" s="242">
        <f t="shared" si="0"/>
        <v>58.284070536945414</v>
      </c>
      <c r="L5" s="242">
        <f t="shared" si="0"/>
        <v>55.477528476872486</v>
      </c>
      <c r="M5" s="242">
        <f t="shared" si="0"/>
        <v>52.8930196577275</v>
      </c>
      <c r="N5" s="242">
        <f t="shared" si="0"/>
        <v>50.497970117739293</v>
      </c>
      <c r="O5" s="242">
        <f t="shared" si="0"/>
        <v>49.960000000000008</v>
      </c>
      <c r="P5" s="242">
        <f t="shared" si="0"/>
        <v>48.839999999999996</v>
      </c>
      <c r="Q5" s="242">
        <f t="shared" si="0"/>
        <v>47.44</v>
      </c>
      <c r="R5" s="242">
        <f t="shared" si="0"/>
        <v>44.53</v>
      </c>
      <c r="S5" s="242">
        <f t="shared" si="0"/>
        <v>37.409999999999997</v>
      </c>
      <c r="T5" s="242">
        <f t="shared" si="0"/>
        <v>35.6</v>
      </c>
      <c r="U5" s="242">
        <f t="shared" si="0"/>
        <v>33.110000000000007</v>
      </c>
      <c r="V5" s="242">
        <f t="shared" si="0"/>
        <v>32.1</v>
      </c>
      <c r="W5" s="242">
        <f t="shared" si="0"/>
        <v>30.54</v>
      </c>
      <c r="X5" s="242">
        <f t="shared" si="0"/>
        <v>29.45</v>
      </c>
      <c r="Y5" s="242">
        <f t="shared" si="0"/>
        <v>28.16</v>
      </c>
      <c r="Z5" s="242">
        <f t="shared" si="0"/>
        <v>27.12</v>
      </c>
      <c r="AA5" s="242">
        <f>AA6+AA7+AA10+AA11+AA14+AA15</f>
        <v>26.92</v>
      </c>
      <c r="AB5" s="242">
        <f>AB6+AB7+AB10+AB11+AB14+AB15</f>
        <v>24.51499338199568</v>
      </c>
      <c r="AC5" s="242">
        <f>AC6+AC7+AC10+AC11+AC14+AC15</f>
        <v>22.580000000000002</v>
      </c>
      <c r="AD5" s="242">
        <f>AD6+AD7+AD10+AD11+AD14+AD15</f>
        <v>16.52</v>
      </c>
      <c r="AE5" s="242">
        <f>AE6+AE7+AE10+AE11+AE14+AE15</f>
        <v>17.400000000000002</v>
      </c>
      <c r="AF5" s="363"/>
      <c r="AH5" s="242"/>
      <c r="AI5" s="242"/>
      <c r="AJ5" s="242"/>
      <c r="AK5" s="242"/>
      <c r="AL5" s="242"/>
      <c r="AM5" s="242"/>
      <c r="AN5" s="242"/>
      <c r="AO5" s="242"/>
      <c r="AP5" s="242"/>
      <c r="AQ5" s="242"/>
      <c r="AR5" s="242"/>
      <c r="AS5" s="242"/>
      <c r="AT5" s="242"/>
      <c r="AU5" s="242"/>
      <c r="AV5" s="242"/>
      <c r="AW5" s="242"/>
      <c r="AX5" s="242"/>
      <c r="AY5" s="242"/>
      <c r="AZ5" s="242"/>
      <c r="BA5" s="242"/>
    </row>
    <row r="6" spans="1:53" ht="15" x14ac:dyDescent="0.25">
      <c r="B6" s="363"/>
      <c r="C6" s="50" t="s">
        <v>33</v>
      </c>
      <c r="D6" s="155" t="s">
        <v>139</v>
      </c>
      <c r="F6" s="393">
        <v>6.424511734741019</v>
      </c>
      <c r="G6" s="393">
        <v>6.2560454317115699</v>
      </c>
      <c r="H6" s="393">
        <v>5.9958329897687417</v>
      </c>
      <c r="I6" s="393">
        <v>5.9133325475205476</v>
      </c>
      <c r="J6" s="393">
        <v>5.5392146367716606</v>
      </c>
      <c r="K6" s="393">
        <v>5.4167072800617397</v>
      </c>
      <c r="L6" s="393">
        <v>5.3801294591775637</v>
      </c>
      <c r="M6" s="393">
        <v>5.3740273496820006</v>
      </c>
      <c r="N6" s="393">
        <v>4.8470323578676888</v>
      </c>
      <c r="O6" s="393">
        <v>4.51</v>
      </c>
      <c r="P6" s="393">
        <v>4.47</v>
      </c>
      <c r="Q6" s="393">
        <v>4.5199999999999996</v>
      </c>
      <c r="R6" s="393">
        <v>4.1399999999999997</v>
      </c>
      <c r="S6" s="393">
        <v>3.97</v>
      </c>
      <c r="T6" s="393">
        <v>3.95</v>
      </c>
      <c r="U6" s="393">
        <v>3.54</v>
      </c>
      <c r="V6" s="393">
        <v>3.48</v>
      </c>
      <c r="W6" s="242">
        <v>3.18</v>
      </c>
      <c r="X6" s="242">
        <v>2.9</v>
      </c>
      <c r="Y6" s="242">
        <v>2.5</v>
      </c>
      <c r="Z6" s="242">
        <v>1.9</v>
      </c>
      <c r="AA6" s="242">
        <v>1.74</v>
      </c>
      <c r="AB6" s="242">
        <v>1.32</v>
      </c>
      <c r="AC6" s="242">
        <v>1.37</v>
      </c>
      <c r="AD6" s="242">
        <v>0.95</v>
      </c>
      <c r="AE6" s="242">
        <v>0.99</v>
      </c>
      <c r="AF6" s="363"/>
      <c r="AG6" s="50"/>
    </row>
    <row r="7" spans="1:53" ht="15" x14ac:dyDescent="0.25">
      <c r="B7" s="363"/>
      <c r="D7" s="155" t="s">
        <v>116</v>
      </c>
      <c r="F7" s="393">
        <v>70.544828121126699</v>
      </c>
      <c r="G7" s="393">
        <v>53.936308399337534</v>
      </c>
      <c r="H7" s="393">
        <v>41.514190276833915</v>
      </c>
      <c r="I7" s="393">
        <v>37.402587643021803</v>
      </c>
      <c r="J7" s="393">
        <v>32.846611157526006</v>
      </c>
      <c r="K7" s="393">
        <v>30.705339056728402</v>
      </c>
      <c r="L7" s="393">
        <v>28.693603856976356</v>
      </c>
      <c r="M7" s="393">
        <v>26.132581466207888</v>
      </c>
      <c r="N7" s="393">
        <v>24.293740494920698</v>
      </c>
      <c r="O7" s="393">
        <v>22.19</v>
      </c>
      <c r="P7" s="393">
        <v>21.12</v>
      </c>
      <c r="Q7" s="393">
        <v>19.89</v>
      </c>
      <c r="R7" s="393">
        <v>18.75</v>
      </c>
      <c r="S7" s="393">
        <v>14.36</v>
      </c>
      <c r="T7" s="393">
        <v>13.34</v>
      </c>
      <c r="U7" s="393">
        <v>12.72</v>
      </c>
      <c r="V7" s="393">
        <v>12.44</v>
      </c>
      <c r="W7" s="242">
        <v>12.23</v>
      </c>
      <c r="X7" s="242">
        <v>12.12</v>
      </c>
      <c r="Y7" s="242">
        <v>11.91</v>
      </c>
      <c r="Z7" s="242">
        <v>11.83</v>
      </c>
      <c r="AA7" s="242">
        <v>12.01</v>
      </c>
      <c r="AB7" s="242">
        <v>11.72</v>
      </c>
      <c r="AC7" s="242">
        <v>11.15</v>
      </c>
      <c r="AD7" s="242">
        <v>7.68</v>
      </c>
      <c r="AE7" s="242">
        <v>8.3699999999999992</v>
      </c>
      <c r="AF7" s="363"/>
    </row>
    <row r="8" spans="1:53" ht="15" x14ac:dyDescent="0.25">
      <c r="C8" s="363"/>
      <c r="D8" s="50" t="s">
        <v>33</v>
      </c>
      <c r="E8" s="155" t="s">
        <v>118</v>
      </c>
      <c r="F8" s="393">
        <v>0.89817926372905577</v>
      </c>
      <c r="G8" s="393">
        <v>2.7311839565171012</v>
      </c>
      <c r="H8" s="393">
        <v>3.582621562726727</v>
      </c>
      <c r="I8" s="393">
        <v>3.9419603350359571</v>
      </c>
      <c r="J8" s="393">
        <v>4.1701212118937239</v>
      </c>
      <c r="K8" s="393">
        <v>4.5557138107933639</v>
      </c>
      <c r="L8" s="393">
        <v>5.1837440445043654</v>
      </c>
      <c r="M8" s="393">
        <v>5.7488318031801793</v>
      </c>
      <c r="N8" s="393">
        <v>6.4402524609461977</v>
      </c>
      <c r="O8" s="393">
        <v>6.6779900000000003</v>
      </c>
      <c r="P8" s="393">
        <v>7.1264399999999997</v>
      </c>
      <c r="Q8" s="393">
        <v>7.41289</v>
      </c>
      <c r="R8" s="393">
        <v>7.9513600000000002</v>
      </c>
      <c r="S8" s="393">
        <v>7.9389500000000002</v>
      </c>
      <c r="T8" s="393">
        <v>8.0224399999999996</v>
      </c>
      <c r="U8" s="393">
        <v>8.35032</v>
      </c>
      <c r="V8" s="393">
        <v>8.8360500000000002</v>
      </c>
      <c r="W8" s="242">
        <v>9.2857000000000003</v>
      </c>
      <c r="X8" s="242">
        <v>9.6704399999999993</v>
      </c>
      <c r="Y8" s="242">
        <v>9.8646799999999999</v>
      </c>
      <c r="Z8" s="242">
        <v>10.063000000000001</v>
      </c>
      <c r="AA8" s="242">
        <v>10.462</v>
      </c>
      <c r="AB8" s="242">
        <v>10.328900000000001</v>
      </c>
      <c r="AC8" s="242">
        <v>9.8884799999999995</v>
      </c>
      <c r="AD8" s="242">
        <v>6.7892599999999996</v>
      </c>
      <c r="AE8" s="242">
        <v>7.3883099999999997</v>
      </c>
      <c r="AF8" s="363"/>
      <c r="AG8" s="363"/>
    </row>
    <row r="9" spans="1:53" ht="15" x14ac:dyDescent="0.25">
      <c r="B9" s="363"/>
      <c r="E9" s="155" t="s">
        <v>120</v>
      </c>
      <c r="F9" s="393">
        <v>69.646648857397651</v>
      </c>
      <c r="G9" s="393">
        <v>51.205124442820441</v>
      </c>
      <c r="H9" s="393">
        <v>37.931568714107186</v>
      </c>
      <c r="I9" s="393">
        <v>33.460627307985838</v>
      </c>
      <c r="J9" s="393">
        <v>28.67648994563228</v>
      </c>
      <c r="K9" s="393">
        <v>26.149625245935042</v>
      </c>
      <c r="L9" s="393">
        <v>23.509859812471987</v>
      </c>
      <c r="M9" s="393">
        <v>20.383749663027707</v>
      </c>
      <c r="N9" s="393">
        <v>17.8534880339745</v>
      </c>
      <c r="O9" s="393">
        <v>15.521800000000001</v>
      </c>
      <c r="P9" s="393">
        <v>13.9909</v>
      </c>
      <c r="Q9" s="393">
        <v>12.4725</v>
      </c>
      <c r="R9" s="393">
        <v>10.8057</v>
      </c>
      <c r="S9" s="393">
        <v>6.4263500000000002</v>
      </c>
      <c r="T9" s="393">
        <v>5.3221499999999997</v>
      </c>
      <c r="U9" s="393">
        <v>4.3632499999999999</v>
      </c>
      <c r="V9" s="393">
        <v>3.5998399999999999</v>
      </c>
      <c r="W9" s="242">
        <v>2.9406099999999999</v>
      </c>
      <c r="X9" s="242">
        <v>2.45689</v>
      </c>
      <c r="Y9" s="242">
        <v>2.0489700000000002</v>
      </c>
      <c r="Z9" s="242">
        <v>1.76091</v>
      </c>
      <c r="AA9" s="242">
        <v>1.55382</v>
      </c>
      <c r="AB9" s="242">
        <v>1.3916299999999999</v>
      </c>
      <c r="AC9" s="242">
        <v>1.2672600000000001</v>
      </c>
      <c r="AD9" s="242">
        <v>0.89515599999999995</v>
      </c>
      <c r="AE9" s="242">
        <v>0.98934299999999997</v>
      </c>
    </row>
    <row r="10" spans="1:53" ht="15" x14ac:dyDescent="0.25">
      <c r="B10" s="363"/>
      <c r="D10" s="155" t="s">
        <v>30</v>
      </c>
      <c r="F10" s="393">
        <v>19.392824919166792</v>
      </c>
      <c r="G10" s="393">
        <v>17.316141071124328</v>
      </c>
      <c r="H10" s="393">
        <v>16.468195090852848</v>
      </c>
      <c r="I10" s="393">
        <v>16.184198783138218</v>
      </c>
      <c r="J10" s="393">
        <v>15.621647595723864</v>
      </c>
      <c r="K10" s="393">
        <v>15.203584769866703</v>
      </c>
      <c r="L10" s="393">
        <v>14.755121343088357</v>
      </c>
      <c r="M10" s="393">
        <v>14.882463380242896</v>
      </c>
      <c r="N10" s="393">
        <v>14.997157135485788</v>
      </c>
      <c r="O10" s="393">
        <v>17.57</v>
      </c>
      <c r="P10" s="393">
        <v>17.66</v>
      </c>
      <c r="Q10" s="393">
        <v>17.39</v>
      </c>
      <c r="R10" s="393">
        <v>16.149999999999999</v>
      </c>
      <c r="S10" s="393">
        <v>13.91</v>
      </c>
      <c r="T10" s="393">
        <v>13.15</v>
      </c>
      <c r="U10" s="393">
        <v>11.68</v>
      </c>
      <c r="V10" s="393">
        <v>10.68</v>
      </c>
      <c r="W10" s="242">
        <v>9.35</v>
      </c>
      <c r="X10" s="242">
        <v>8.0500000000000007</v>
      </c>
      <c r="Y10" s="242">
        <v>6.8</v>
      </c>
      <c r="Z10" s="242">
        <v>5.75</v>
      </c>
      <c r="AA10" s="242">
        <v>4.9000000000000004</v>
      </c>
      <c r="AB10" s="242">
        <v>3.9</v>
      </c>
      <c r="AC10" s="242">
        <v>3.07</v>
      </c>
      <c r="AD10" s="242">
        <v>2.1</v>
      </c>
      <c r="AE10" s="242">
        <v>1.94</v>
      </c>
    </row>
    <row r="11" spans="1:53" ht="15" x14ac:dyDescent="0.25">
      <c r="B11" s="363"/>
      <c r="D11" s="155" t="s">
        <v>140</v>
      </c>
      <c r="F11" s="393">
        <v>9.1075313408766903</v>
      </c>
      <c r="G11" s="393">
        <v>8.3022031325516394</v>
      </c>
      <c r="H11" s="393">
        <v>8.1919339794080184</v>
      </c>
      <c r="I11" s="393">
        <v>7.708939705949664</v>
      </c>
      <c r="J11" s="393">
        <v>7.1362828696724883</v>
      </c>
      <c r="K11" s="393">
        <v>6.8652435910004224</v>
      </c>
      <c r="L11" s="393">
        <v>6.5443289104389937</v>
      </c>
      <c r="M11" s="393">
        <v>6.3875023277925695</v>
      </c>
      <c r="N11" s="393">
        <v>6.2516736788815637</v>
      </c>
      <c r="O11" s="393">
        <v>5.6</v>
      </c>
      <c r="P11" s="393">
        <v>5.52</v>
      </c>
      <c r="Q11" s="393">
        <v>5.57</v>
      </c>
      <c r="R11" s="393">
        <v>5.42</v>
      </c>
      <c r="S11" s="393">
        <v>5.1100000000000003</v>
      </c>
      <c r="T11" s="393">
        <v>5.0999999999999996</v>
      </c>
      <c r="U11" s="393">
        <v>5.1100000000000003</v>
      </c>
      <c r="V11" s="393">
        <v>5.45</v>
      </c>
      <c r="W11" s="242">
        <v>5.73</v>
      </c>
      <c r="X11" s="242">
        <v>6.33</v>
      </c>
      <c r="Y11" s="242">
        <v>6.91</v>
      </c>
      <c r="Z11" s="242">
        <v>7.61</v>
      </c>
      <c r="AA11" s="242">
        <v>8.24</v>
      </c>
      <c r="AB11" s="242">
        <v>7.54</v>
      </c>
      <c r="AC11" s="242">
        <v>6.93</v>
      </c>
      <c r="AD11" s="242">
        <v>5.72</v>
      </c>
      <c r="AE11" s="242">
        <v>6.02</v>
      </c>
    </row>
    <row r="12" spans="1:53" ht="15" x14ac:dyDescent="0.25">
      <c r="C12" s="363"/>
      <c r="D12" s="50" t="s">
        <v>33</v>
      </c>
      <c r="E12" s="155" t="s">
        <v>118</v>
      </c>
      <c r="F12" s="393">
        <v>1.7343253189269383</v>
      </c>
      <c r="G12" s="393">
        <v>3.0755129065223032</v>
      </c>
      <c r="H12" s="393">
        <v>4.078703226786657</v>
      </c>
      <c r="I12" s="393">
        <v>4.4118008579989336</v>
      </c>
      <c r="J12" s="393">
        <v>4.572218270787082</v>
      </c>
      <c r="K12" s="393">
        <v>4.8093748067420528</v>
      </c>
      <c r="L12" s="393">
        <v>4.9395961428288118</v>
      </c>
      <c r="M12" s="393">
        <v>5.1682850806005902</v>
      </c>
      <c r="N12" s="393">
        <v>5.3356377226768217</v>
      </c>
      <c r="O12" s="393">
        <v>4.8322799999999999</v>
      </c>
      <c r="P12" s="393">
        <v>4.9160500000000003</v>
      </c>
      <c r="Q12" s="393">
        <v>5.06454</v>
      </c>
      <c r="R12" s="393">
        <v>4.9996700000000001</v>
      </c>
      <c r="S12" s="393">
        <v>4.8150500000000003</v>
      </c>
      <c r="T12" s="393">
        <v>4.8472600000000003</v>
      </c>
      <c r="U12" s="393">
        <v>4.9055200000000001</v>
      </c>
      <c r="V12" s="393">
        <v>5.2792199999999996</v>
      </c>
      <c r="W12" s="242">
        <v>5.6060299999999996</v>
      </c>
      <c r="X12" s="242">
        <v>6.2353800000000001</v>
      </c>
      <c r="Y12" s="242">
        <v>6.8413700000000004</v>
      </c>
      <c r="Z12" s="242">
        <v>7.5379199999999997</v>
      </c>
      <c r="AA12" s="242">
        <v>8.1777800000000003</v>
      </c>
      <c r="AB12" s="242">
        <v>7.4908000000000001</v>
      </c>
      <c r="AC12" s="242">
        <v>6.8894299999999999</v>
      </c>
      <c r="AD12" s="242">
        <v>5.6991800000000001</v>
      </c>
      <c r="AE12" s="242">
        <v>5.9856100000000003</v>
      </c>
    </row>
    <row r="13" spans="1:53" ht="15" x14ac:dyDescent="0.25">
      <c r="B13" s="363"/>
      <c r="E13" s="155" t="s">
        <v>120</v>
      </c>
      <c r="F13" s="393">
        <v>7.3732060219497528</v>
      </c>
      <c r="G13" s="393">
        <v>5.226690226029338</v>
      </c>
      <c r="H13" s="393">
        <v>4.1132307526213605</v>
      </c>
      <c r="I13" s="393">
        <v>3.29713884795073</v>
      </c>
      <c r="J13" s="393">
        <v>2.5640645988854063</v>
      </c>
      <c r="K13" s="393">
        <v>2.0558687842583692</v>
      </c>
      <c r="L13" s="393">
        <v>1.6047327676101815</v>
      </c>
      <c r="M13" s="393">
        <v>1.2192172471919793</v>
      </c>
      <c r="N13" s="393">
        <v>0.91603595620474276</v>
      </c>
      <c r="O13" s="393">
        <v>0.76530299999999996</v>
      </c>
      <c r="P13" s="393">
        <v>0.60824199999999995</v>
      </c>
      <c r="Q13" s="393">
        <v>0.50972899999999999</v>
      </c>
      <c r="R13" s="393">
        <v>0.41936400000000001</v>
      </c>
      <c r="S13" s="393">
        <v>0.29901699999999998</v>
      </c>
      <c r="T13" s="393">
        <v>0.24707200000000001</v>
      </c>
      <c r="U13" s="393">
        <v>0.19960800000000001</v>
      </c>
      <c r="V13" s="393">
        <v>0.16395100000000001</v>
      </c>
      <c r="W13" s="242">
        <v>0.127723</v>
      </c>
      <c r="X13" s="242">
        <v>0.10116</v>
      </c>
      <c r="Y13" s="242">
        <v>8.1439999999999999E-2</v>
      </c>
      <c r="Z13" s="242">
        <v>6.8267999999999995E-2</v>
      </c>
      <c r="AA13" s="242">
        <v>5.9220000000000002E-2</v>
      </c>
      <c r="AB13" s="242">
        <v>4.8490999999999999E-2</v>
      </c>
      <c r="AC13" s="242">
        <v>3.9836999999999997E-2</v>
      </c>
      <c r="AD13" s="242">
        <v>3.0020999999999999E-2</v>
      </c>
      <c r="AE13" s="242">
        <v>2.9968999999999999E-2</v>
      </c>
      <c r="AF13" s="363"/>
      <c r="AG13" s="363"/>
    </row>
    <row r="14" spans="1:53" ht="15" x14ac:dyDescent="0.25">
      <c r="B14" s="363"/>
      <c r="D14" s="155" t="s">
        <v>141</v>
      </c>
      <c r="F14" s="393">
        <v>9.8674541118216899E-2</v>
      </c>
      <c r="G14" s="393">
        <v>7.448975133825525E-2</v>
      </c>
      <c r="H14" s="393">
        <v>7.7456362326366546E-2</v>
      </c>
      <c r="I14" s="393">
        <v>8.5860805550390287E-2</v>
      </c>
      <c r="J14" s="393">
        <v>8.944706561117842E-2</v>
      </c>
      <c r="K14" s="393">
        <v>9.3195839288153101E-2</v>
      </c>
      <c r="L14" s="393">
        <v>0.10434490719121728</v>
      </c>
      <c r="M14" s="393">
        <v>0.116445133802143</v>
      </c>
      <c r="N14" s="393">
        <v>0.10836645058355496</v>
      </c>
      <c r="O14" s="393">
        <v>0.09</v>
      </c>
      <c r="P14" s="393">
        <v>7.0000000000000007E-2</v>
      </c>
      <c r="Q14" s="393">
        <v>7.0000000000000007E-2</v>
      </c>
      <c r="R14" s="393">
        <v>7.0000000000000007E-2</v>
      </c>
      <c r="S14" s="393">
        <v>0.06</v>
      </c>
      <c r="T14" s="393">
        <v>0.06</v>
      </c>
      <c r="U14" s="393">
        <v>0.06</v>
      </c>
      <c r="V14" s="393">
        <v>0.05</v>
      </c>
      <c r="W14" s="242">
        <v>0.05</v>
      </c>
      <c r="X14" s="242">
        <v>0.05</v>
      </c>
      <c r="Y14" s="242">
        <v>0.04</v>
      </c>
      <c r="Z14" s="242">
        <v>0.03</v>
      </c>
      <c r="AA14" s="242">
        <v>0.03</v>
      </c>
      <c r="AB14" s="242">
        <v>0.03</v>
      </c>
      <c r="AC14" s="242">
        <v>0.03</v>
      </c>
      <c r="AD14" s="242">
        <v>0.01</v>
      </c>
      <c r="AE14" s="242">
        <v>0.01</v>
      </c>
      <c r="AF14" s="363"/>
    </row>
    <row r="15" spans="1:53" ht="15" x14ac:dyDescent="0.25">
      <c r="B15" s="363"/>
      <c r="D15" s="155" t="s">
        <v>420</v>
      </c>
      <c r="F15" s="393"/>
      <c r="G15" s="393"/>
      <c r="H15" s="393"/>
      <c r="I15" s="393"/>
      <c r="J15" s="393"/>
      <c r="K15" s="393"/>
      <c r="L15" s="393"/>
      <c r="M15" s="393"/>
      <c r="N15" s="393"/>
      <c r="O15" s="393"/>
      <c r="P15" s="393"/>
      <c r="Q15" s="393"/>
      <c r="R15" s="393"/>
      <c r="S15" s="393"/>
      <c r="T15" s="393"/>
      <c r="U15" s="393"/>
      <c r="V15" s="393"/>
      <c r="W15" s="242"/>
      <c r="X15" s="242"/>
      <c r="Y15" s="242"/>
      <c r="Z15" s="242"/>
      <c r="AA15" s="242"/>
      <c r="AB15" s="242">
        <v>4.9933819956782498E-3</v>
      </c>
      <c r="AC15" s="242">
        <v>0.03</v>
      </c>
      <c r="AD15" s="242">
        <v>0.06</v>
      </c>
      <c r="AE15" s="242">
        <v>7.0000000000000007E-2</v>
      </c>
      <c r="AF15" s="363"/>
    </row>
    <row r="16" spans="1:53" ht="15" x14ac:dyDescent="0.25">
      <c r="C16" s="155" t="s">
        <v>18</v>
      </c>
      <c r="F16" s="393">
        <v>1.462066065865117</v>
      </c>
      <c r="G16" s="393">
        <v>1.362418566010513</v>
      </c>
      <c r="H16" s="393">
        <v>1.506958017613401</v>
      </c>
      <c r="I16" s="393">
        <v>1.5082966822980479</v>
      </c>
      <c r="J16" s="393">
        <v>1.5333598081577171</v>
      </c>
      <c r="K16" s="393">
        <v>1.3416855397196989</v>
      </c>
      <c r="L16" s="393">
        <v>1.2682325077777861</v>
      </c>
      <c r="M16" s="393">
        <v>1.240213056467323</v>
      </c>
      <c r="N16" s="393">
        <v>1.2567610135764651</v>
      </c>
      <c r="O16" s="393">
        <v>1.1599999999999999</v>
      </c>
      <c r="P16" s="393">
        <v>1.19</v>
      </c>
      <c r="Q16" s="393">
        <v>1.17</v>
      </c>
      <c r="R16" s="393">
        <v>1.2</v>
      </c>
      <c r="S16" s="393">
        <v>1.2</v>
      </c>
      <c r="T16" s="393">
        <v>1.22</v>
      </c>
      <c r="U16" s="393">
        <v>1.27</v>
      </c>
      <c r="V16" s="393">
        <v>1.27</v>
      </c>
      <c r="W16" s="242">
        <v>1.3</v>
      </c>
      <c r="X16" s="242">
        <v>1.29</v>
      </c>
      <c r="Y16" s="242">
        <v>1.28</v>
      </c>
      <c r="Z16" s="242">
        <v>1.27</v>
      </c>
      <c r="AA16" s="242">
        <v>1.26</v>
      </c>
      <c r="AB16" s="242">
        <v>1.27</v>
      </c>
      <c r="AC16" s="242">
        <v>1.07</v>
      </c>
      <c r="AD16" s="242">
        <v>0.7</v>
      </c>
      <c r="AE16" s="242">
        <v>0.77</v>
      </c>
      <c r="AF16" s="363"/>
    </row>
    <row r="17" spans="2:33" x14ac:dyDescent="0.2">
      <c r="C17" s="155" t="s">
        <v>32</v>
      </c>
      <c r="F17" s="393">
        <v>0.67243820543515198</v>
      </c>
      <c r="G17" s="393">
        <v>0.72152672248748906</v>
      </c>
      <c r="H17" s="393">
        <v>0.89721268756999784</v>
      </c>
      <c r="I17" s="393">
        <v>0.96721381232528703</v>
      </c>
      <c r="J17" s="393">
        <v>0.92323461665044348</v>
      </c>
      <c r="K17" s="393">
        <v>0.96920294861175704</v>
      </c>
      <c r="L17" s="393">
        <v>0.94333014174755792</v>
      </c>
      <c r="M17" s="393">
        <v>0.98956866218513695</v>
      </c>
      <c r="N17" s="393">
        <v>1.0510148407459989</v>
      </c>
      <c r="O17" s="393">
        <v>1.17</v>
      </c>
      <c r="P17" s="393">
        <v>1.1499999999999999</v>
      </c>
      <c r="Q17" s="393">
        <v>1.1499999999999999</v>
      </c>
      <c r="R17" s="393">
        <v>1.07</v>
      </c>
      <c r="S17" s="393">
        <v>0.96</v>
      </c>
      <c r="T17" s="393">
        <v>0.91</v>
      </c>
      <c r="U17" s="393">
        <v>0.93</v>
      </c>
      <c r="V17" s="393">
        <v>0.91</v>
      </c>
      <c r="W17" s="242">
        <v>0.97</v>
      </c>
      <c r="X17" s="242">
        <v>0.97</v>
      </c>
      <c r="Y17" s="242">
        <v>1.01</v>
      </c>
      <c r="Z17" s="242">
        <v>0.98</v>
      </c>
      <c r="AA17" s="242">
        <v>1.06</v>
      </c>
      <c r="AB17" s="242">
        <v>1.04</v>
      </c>
      <c r="AC17" s="242">
        <v>1.01</v>
      </c>
      <c r="AD17" s="242">
        <v>0.4</v>
      </c>
      <c r="AE17" s="242">
        <v>0.38</v>
      </c>
    </row>
    <row r="18" spans="2:33" ht="14.25" x14ac:dyDescent="0.2">
      <c r="C18" s="155" t="s">
        <v>268</v>
      </c>
      <c r="F18" s="393">
        <v>38.69314496508062</v>
      </c>
      <c r="G18" s="393">
        <v>45.42821449587062</v>
      </c>
      <c r="H18" s="393">
        <v>42.267016416554114</v>
      </c>
      <c r="I18" s="393">
        <v>41.977796055808525</v>
      </c>
      <c r="J18" s="393">
        <v>38.392493440483769</v>
      </c>
      <c r="K18" s="393">
        <v>34.352130658830148</v>
      </c>
      <c r="L18" s="393">
        <v>36.707671275998365</v>
      </c>
      <c r="M18" s="393">
        <v>35.572234900556495</v>
      </c>
      <c r="N18" s="393">
        <v>34.959083828679425</v>
      </c>
      <c r="O18" s="393">
        <v>60.69</v>
      </c>
      <c r="P18" s="393">
        <v>54.25</v>
      </c>
      <c r="Q18" s="393">
        <v>55.66</v>
      </c>
      <c r="R18" s="393">
        <v>51.68</v>
      </c>
      <c r="S18" s="393">
        <v>49.13</v>
      </c>
      <c r="T18" s="393">
        <v>45.99</v>
      </c>
      <c r="U18" s="393">
        <v>38.93</v>
      </c>
      <c r="V18" s="393">
        <v>35.119999999999997</v>
      </c>
      <c r="W18" s="242">
        <v>32.17</v>
      </c>
      <c r="X18" s="242">
        <v>33.729999999999997</v>
      </c>
      <c r="Y18" s="242">
        <v>34.770000000000003</v>
      </c>
      <c r="Z18" s="242">
        <v>36.28</v>
      </c>
      <c r="AA18" s="242">
        <v>34.340000000000003</v>
      </c>
      <c r="AB18" s="242">
        <v>35.65</v>
      </c>
      <c r="AC18" s="242">
        <v>35.25</v>
      </c>
      <c r="AD18" s="242">
        <v>31.21</v>
      </c>
      <c r="AE18" s="242">
        <v>29.1</v>
      </c>
    </row>
    <row r="19" spans="2:33" x14ac:dyDescent="0.2">
      <c r="C19" s="155" t="s">
        <v>142</v>
      </c>
      <c r="F19" s="393">
        <v>4.1122904193568477</v>
      </c>
      <c r="G19" s="393">
        <v>3.4501379322261738</v>
      </c>
      <c r="H19" s="393">
        <v>2.8575109656238689</v>
      </c>
      <c r="I19" s="393">
        <v>2.8816609453229929</v>
      </c>
      <c r="J19" s="393">
        <v>2.7300839283845102</v>
      </c>
      <c r="K19" s="393">
        <v>2.6755699594660065</v>
      </c>
      <c r="L19" s="393">
        <v>2.5966802165617029</v>
      </c>
      <c r="M19" s="393">
        <v>2.71435327637059</v>
      </c>
      <c r="N19" s="393">
        <v>2.8315761877994188</v>
      </c>
      <c r="O19" s="393">
        <v>2.39</v>
      </c>
      <c r="P19" s="393">
        <v>2.5299999999999998</v>
      </c>
      <c r="Q19" s="393">
        <v>2.8</v>
      </c>
      <c r="R19" s="393">
        <v>2.65</v>
      </c>
      <c r="S19" s="393">
        <v>2.54</v>
      </c>
      <c r="T19" s="393">
        <v>2.4300000000000002</v>
      </c>
      <c r="U19" s="393">
        <v>2.27</v>
      </c>
      <c r="V19" s="393">
        <v>2.1</v>
      </c>
      <c r="W19" s="242">
        <v>1.92</v>
      </c>
      <c r="X19" s="242">
        <v>1.68</v>
      </c>
      <c r="Y19" s="242">
        <v>1.38</v>
      </c>
      <c r="Z19" s="242">
        <v>1.34</v>
      </c>
      <c r="AA19" s="242">
        <v>1.37</v>
      </c>
      <c r="AB19" s="242">
        <v>1.39</v>
      </c>
      <c r="AC19" s="242">
        <v>1.32</v>
      </c>
      <c r="AD19" s="242">
        <v>0.88</v>
      </c>
      <c r="AE19" s="242">
        <v>1.1399999999999999</v>
      </c>
    </row>
    <row r="20" spans="2:33" ht="15" x14ac:dyDescent="0.25">
      <c r="C20" s="363" t="s">
        <v>143</v>
      </c>
      <c r="D20" s="363"/>
      <c r="F20" s="52">
        <f>F5+SUM(F16:F19)</f>
        <v>150.50831031276715</v>
      </c>
      <c r="G20" s="52">
        <f t="shared" ref="G20:AC20" si="1">G5+SUM(G16:G19)</f>
        <v>136.84748550265812</v>
      </c>
      <c r="H20" s="52">
        <f t="shared" si="1"/>
        <v>119.77630678655127</v>
      </c>
      <c r="I20" s="52">
        <f t="shared" si="1"/>
        <v>114.62988698093548</v>
      </c>
      <c r="J20" s="52">
        <f t="shared" si="1"/>
        <v>104.81237511898163</v>
      </c>
      <c r="K20" s="52">
        <f t="shared" si="1"/>
        <v>97.62265964357303</v>
      </c>
      <c r="L20" s="52">
        <f t="shared" si="1"/>
        <v>96.993442618957886</v>
      </c>
      <c r="M20" s="52">
        <f t="shared" si="1"/>
        <v>93.409389553307051</v>
      </c>
      <c r="N20" s="52">
        <f t="shared" si="1"/>
        <v>90.596405988540596</v>
      </c>
      <c r="O20" s="52">
        <f t="shared" si="1"/>
        <v>115.37</v>
      </c>
      <c r="P20" s="52">
        <f t="shared" si="1"/>
        <v>107.96000000000001</v>
      </c>
      <c r="Q20" s="52">
        <f t="shared" si="1"/>
        <v>108.22</v>
      </c>
      <c r="R20" s="52">
        <f t="shared" si="1"/>
        <v>101.13</v>
      </c>
      <c r="S20" s="52">
        <f t="shared" si="1"/>
        <v>91.240000000000009</v>
      </c>
      <c r="T20" s="52">
        <f t="shared" si="1"/>
        <v>86.15</v>
      </c>
      <c r="U20" s="52">
        <f t="shared" si="1"/>
        <v>76.510000000000019</v>
      </c>
      <c r="V20" s="52">
        <f t="shared" si="1"/>
        <v>71.5</v>
      </c>
      <c r="W20" s="52">
        <f t="shared" si="1"/>
        <v>66.900000000000006</v>
      </c>
      <c r="X20" s="52">
        <f t="shared" si="1"/>
        <v>67.11999999999999</v>
      </c>
      <c r="Y20" s="52">
        <f t="shared" si="1"/>
        <v>66.600000000000009</v>
      </c>
      <c r="Z20" s="52">
        <f t="shared" si="1"/>
        <v>66.990000000000009</v>
      </c>
      <c r="AA20" s="52">
        <f t="shared" si="1"/>
        <v>64.95</v>
      </c>
      <c r="AB20" s="52">
        <f t="shared" si="1"/>
        <v>63.864993381995681</v>
      </c>
      <c r="AC20" s="52">
        <f t="shared" si="1"/>
        <v>61.230000000000004</v>
      </c>
      <c r="AD20" s="52">
        <f>AD5+SUM(AD16:AD19)</f>
        <v>49.710000000000008</v>
      </c>
      <c r="AE20" s="52">
        <f>AE5+SUM(AE16:AE19)</f>
        <v>48.790000000000006</v>
      </c>
    </row>
    <row r="21" spans="2:33" ht="15" x14ac:dyDescent="0.25">
      <c r="B21" s="123" t="s">
        <v>144</v>
      </c>
      <c r="F21" s="394">
        <f t="shared" ref="F21:AA21" si="2">F22-F20</f>
        <v>187.04010140008376</v>
      </c>
      <c r="G21" s="394">
        <f t="shared" si="2"/>
        <v>144.16799378784827</v>
      </c>
      <c r="H21" s="394">
        <f t="shared" si="2"/>
        <v>126.9763457808002</v>
      </c>
      <c r="I21" s="394">
        <f t="shared" si="2"/>
        <v>119.04787125743823</v>
      </c>
      <c r="J21" s="394">
        <f t="shared" si="2"/>
        <v>122.02914455727611</v>
      </c>
      <c r="K21" s="394">
        <f t="shared" si="2"/>
        <v>119.26401065713455</v>
      </c>
      <c r="L21" s="394">
        <f t="shared" si="2"/>
        <v>108.12631034707613</v>
      </c>
      <c r="M21" s="394">
        <f t="shared" si="2"/>
        <v>101.60494594109613</v>
      </c>
      <c r="N21" s="394">
        <f t="shared" si="2"/>
        <v>99.868946010365164</v>
      </c>
      <c r="O21" s="394">
        <f t="shared" si="2"/>
        <v>89.75</v>
      </c>
      <c r="P21" s="394">
        <f t="shared" si="2"/>
        <v>99.329999999999984</v>
      </c>
      <c r="Q21" s="394">
        <f t="shared" si="2"/>
        <v>90.830000000000013</v>
      </c>
      <c r="R21" s="394">
        <f t="shared" si="2"/>
        <v>79.860000000000014</v>
      </c>
      <c r="S21" s="394">
        <f t="shared" si="2"/>
        <v>71.639999999999986</v>
      </c>
      <c r="T21" s="394">
        <f t="shared" si="2"/>
        <v>72.509999999999991</v>
      </c>
      <c r="U21" s="394">
        <f t="shared" si="2"/>
        <v>61.359999999999985</v>
      </c>
      <c r="V21" s="394">
        <f t="shared" si="2"/>
        <v>62.52000000000001</v>
      </c>
      <c r="W21" s="394">
        <f t="shared" si="2"/>
        <v>59.14</v>
      </c>
      <c r="X21" s="394">
        <f t="shared" si="2"/>
        <v>55.370000000000005</v>
      </c>
      <c r="Y21" s="394">
        <f t="shared" si="2"/>
        <v>52.039999999999992</v>
      </c>
      <c r="Z21" s="394">
        <f t="shared" si="2"/>
        <v>41.429999999999993</v>
      </c>
      <c r="AA21" s="394">
        <f t="shared" si="2"/>
        <v>38.379999999999995</v>
      </c>
      <c r="AB21" s="394">
        <f>AB22-AB20</f>
        <v>37.515006618004314</v>
      </c>
      <c r="AC21" s="394">
        <f>AC22-AC20</f>
        <v>34.31</v>
      </c>
      <c r="AD21" s="394">
        <f>AD22-AD20</f>
        <v>32.97999999999999</v>
      </c>
      <c r="AE21" s="394">
        <f>AE22-AE20</f>
        <v>34.36</v>
      </c>
      <c r="AG21" s="363"/>
    </row>
    <row r="22" spans="2:33" x14ac:dyDescent="0.2">
      <c r="B22" s="123" t="s">
        <v>145</v>
      </c>
      <c r="F22" s="394">
        <v>337.54841171285091</v>
      </c>
      <c r="G22" s="394">
        <v>281.01547929050639</v>
      </c>
      <c r="H22" s="394">
        <v>246.75265256735148</v>
      </c>
      <c r="I22" s="394">
        <v>233.67775823837371</v>
      </c>
      <c r="J22" s="394">
        <v>226.84151967625775</v>
      </c>
      <c r="K22" s="394">
        <v>216.88667030070758</v>
      </c>
      <c r="L22" s="394">
        <v>205.11975296603401</v>
      </c>
      <c r="M22" s="394">
        <v>195.01433549440318</v>
      </c>
      <c r="N22" s="394">
        <v>190.46535199890576</v>
      </c>
      <c r="O22" s="394">
        <v>205.12</v>
      </c>
      <c r="P22" s="394">
        <v>207.29</v>
      </c>
      <c r="Q22" s="394">
        <v>199.05</v>
      </c>
      <c r="R22" s="394">
        <v>180.99</v>
      </c>
      <c r="S22" s="394">
        <v>162.88</v>
      </c>
      <c r="T22" s="394">
        <v>158.66</v>
      </c>
      <c r="U22" s="394">
        <v>137.87</v>
      </c>
      <c r="V22" s="394">
        <v>134.02000000000001</v>
      </c>
      <c r="W22" s="52">
        <v>126.04</v>
      </c>
      <c r="X22" s="52">
        <v>122.49</v>
      </c>
      <c r="Y22" s="52">
        <v>118.64</v>
      </c>
      <c r="Z22" s="394">
        <v>108.42</v>
      </c>
      <c r="AA22" s="394">
        <v>103.33</v>
      </c>
      <c r="AB22" s="394">
        <v>101.38</v>
      </c>
      <c r="AC22" s="394">
        <v>95.54</v>
      </c>
      <c r="AD22" s="394">
        <v>82.69</v>
      </c>
      <c r="AE22" s="123">
        <v>83.15</v>
      </c>
      <c r="AF22" s="123"/>
    </row>
    <row r="23" spans="2:33" ht="15" x14ac:dyDescent="0.25">
      <c r="E23" s="395"/>
      <c r="F23" s="395"/>
      <c r="G23" s="395"/>
      <c r="H23" s="395"/>
      <c r="I23" s="395"/>
      <c r="J23" s="395"/>
      <c r="K23" s="395"/>
      <c r="L23" s="395"/>
      <c r="M23" s="395"/>
      <c r="N23" s="395"/>
      <c r="O23" s="242"/>
      <c r="P23" s="242"/>
      <c r="Q23" s="242"/>
      <c r="R23" s="242"/>
      <c r="S23" s="242"/>
      <c r="T23" s="242"/>
      <c r="U23" s="242"/>
      <c r="V23" s="242"/>
      <c r="W23" s="242"/>
      <c r="X23" s="242"/>
      <c r="Y23" s="242"/>
      <c r="Z23" s="242"/>
      <c r="AA23" s="242"/>
      <c r="AB23" s="242"/>
      <c r="AC23" s="242"/>
      <c r="AD23" s="242"/>
      <c r="AE23" s="242"/>
      <c r="AF23" s="123"/>
    </row>
    <row r="24" spans="2:33" x14ac:dyDescent="0.2">
      <c r="B24" s="396" t="s">
        <v>146</v>
      </c>
      <c r="C24" s="160"/>
      <c r="D24" s="160"/>
      <c r="E24" s="160"/>
      <c r="F24" s="397">
        <f t="shared" ref="F24:AE24" si="3">F20/F22</f>
        <v>0.44588659016059329</v>
      </c>
      <c r="G24" s="397">
        <f t="shared" si="3"/>
        <v>0.48697490205224175</v>
      </c>
      <c r="H24" s="397">
        <f t="shared" si="3"/>
        <v>0.48541041216915859</v>
      </c>
      <c r="I24" s="397">
        <f t="shared" si="3"/>
        <v>0.49054684470227589</v>
      </c>
      <c r="J24" s="397">
        <f t="shared" si="3"/>
        <v>0.46205110629027307</v>
      </c>
      <c r="K24" s="397">
        <f t="shared" si="3"/>
        <v>0.45010908004729761</v>
      </c>
      <c r="L24" s="397">
        <f t="shared" si="3"/>
        <v>0.4728625167319655</v>
      </c>
      <c r="M24" s="397">
        <f t="shared" si="3"/>
        <v>0.47898729760811792</v>
      </c>
      <c r="N24" s="397">
        <f t="shared" si="3"/>
        <v>0.475658197345316</v>
      </c>
      <c r="O24" s="397">
        <f t="shared" si="3"/>
        <v>0.56245124804992197</v>
      </c>
      <c r="P24" s="397">
        <f t="shared" si="3"/>
        <v>0.52081624776882629</v>
      </c>
      <c r="Q24" s="397">
        <f t="shared" si="3"/>
        <v>0.54368249183622197</v>
      </c>
      <c r="R24" s="397">
        <f t="shared" si="3"/>
        <v>0.55876015249461286</v>
      </c>
      <c r="S24" s="397">
        <f t="shared" si="3"/>
        <v>0.5601669941060905</v>
      </c>
      <c r="T24" s="397">
        <f t="shared" si="3"/>
        <v>0.54298499936972144</v>
      </c>
      <c r="U24" s="397">
        <f t="shared" si="3"/>
        <v>0.55494306230507007</v>
      </c>
      <c r="V24" s="397">
        <f t="shared" si="3"/>
        <v>0.53350246231905685</v>
      </c>
      <c r="W24" s="397">
        <f t="shared" si="3"/>
        <v>0.5307838781339258</v>
      </c>
      <c r="X24" s="397">
        <f t="shared" si="3"/>
        <v>0.54796309902849205</v>
      </c>
      <c r="Y24" s="397">
        <f t="shared" si="3"/>
        <v>0.56136210384356044</v>
      </c>
      <c r="Z24" s="397">
        <f t="shared" si="3"/>
        <v>0.61787493082457123</v>
      </c>
      <c r="AA24" s="397">
        <f t="shared" si="3"/>
        <v>0.62856866350527441</v>
      </c>
      <c r="AB24" s="397">
        <f t="shared" si="3"/>
        <v>0.62995653365551074</v>
      </c>
      <c r="AC24" s="397">
        <f t="shared" si="3"/>
        <v>0.64088339962319452</v>
      </c>
      <c r="AD24" s="397">
        <f t="shared" si="3"/>
        <v>0.60116096263151542</v>
      </c>
      <c r="AE24" s="397">
        <f t="shared" si="3"/>
        <v>0.58677089597113652</v>
      </c>
    </row>
    <row r="26" spans="2:33" ht="14.25" x14ac:dyDescent="0.25">
      <c r="B26" s="123" t="s">
        <v>536</v>
      </c>
      <c r="F26" s="362">
        <f>SUM(F28:F32)</f>
        <v>2.0184050458895055</v>
      </c>
      <c r="AE26" s="362"/>
    </row>
    <row r="27" spans="2:33" ht="17.25" x14ac:dyDescent="0.25">
      <c r="B27" s="363"/>
      <c r="C27" s="155" t="s">
        <v>537</v>
      </c>
      <c r="F27" s="362">
        <f t="shared" ref="F27:AC27" si="4">SUM(F28:F35)</f>
        <v>3.0069846979189565</v>
      </c>
      <c r="G27" s="362">
        <f t="shared" si="4"/>
        <v>3.4486591300781497</v>
      </c>
      <c r="H27" s="362">
        <f t="shared" si="4"/>
        <v>3.3318317262993218</v>
      </c>
      <c r="I27" s="362">
        <f t="shared" si="4"/>
        <v>3.2704350891849954</v>
      </c>
      <c r="J27" s="362">
        <f t="shared" si="4"/>
        <v>2.887908815922053</v>
      </c>
      <c r="K27" s="362">
        <f t="shared" si="4"/>
        <v>2.8191068932795891</v>
      </c>
      <c r="L27" s="362">
        <f t="shared" si="4"/>
        <v>2.7431410987464409</v>
      </c>
      <c r="M27" s="362">
        <f t="shared" si="4"/>
        <v>2.699397811200098</v>
      </c>
      <c r="N27" s="362">
        <f t="shared" si="4"/>
        <v>2.6440600407048747</v>
      </c>
      <c r="O27" s="362">
        <f t="shared" si="4"/>
        <v>2.5299999999999998</v>
      </c>
      <c r="P27" s="362">
        <f t="shared" si="4"/>
        <v>2.54</v>
      </c>
      <c r="Q27" s="362">
        <f t="shared" si="4"/>
        <v>2.52</v>
      </c>
      <c r="R27" s="362">
        <f t="shared" si="4"/>
        <v>2.4</v>
      </c>
      <c r="S27" s="362">
        <f t="shared" si="4"/>
        <v>2.31</v>
      </c>
      <c r="T27" s="362">
        <f t="shared" si="4"/>
        <v>2.2199999999999998</v>
      </c>
      <c r="U27" s="362">
        <f t="shared" si="4"/>
        <v>2.12</v>
      </c>
      <c r="V27" s="362">
        <f t="shared" si="4"/>
        <v>2.0699999999999998</v>
      </c>
      <c r="W27" s="362">
        <f t="shared" si="4"/>
        <v>1.98</v>
      </c>
      <c r="X27" s="362">
        <f t="shared" si="4"/>
        <v>1.92</v>
      </c>
      <c r="Y27" s="362">
        <f t="shared" si="4"/>
        <v>1.8599999999999999</v>
      </c>
      <c r="Z27" s="362">
        <f t="shared" si="4"/>
        <v>1.83</v>
      </c>
      <c r="AA27" s="362">
        <f t="shared" si="4"/>
        <v>1.8199999999999998</v>
      </c>
      <c r="AB27" s="362">
        <f t="shared" si="4"/>
        <v>1.8</v>
      </c>
      <c r="AC27" s="362">
        <f t="shared" si="4"/>
        <v>1.77</v>
      </c>
      <c r="AD27" s="362">
        <f>SUM(AD28:AD35)</f>
        <v>1.35</v>
      </c>
      <c r="AE27" s="362">
        <f>SUM(AE28:AE35)</f>
        <v>1.51</v>
      </c>
    </row>
    <row r="28" spans="2:33" ht="15" x14ac:dyDescent="0.25">
      <c r="B28" s="363"/>
      <c r="C28" s="50" t="s">
        <v>249</v>
      </c>
      <c r="D28" s="50" t="s">
        <v>250</v>
      </c>
      <c r="E28" s="155" t="s">
        <v>139</v>
      </c>
      <c r="F28" s="398">
        <v>0.28655909006923158</v>
      </c>
      <c r="G28" s="398">
        <v>0.27851731915147437</v>
      </c>
      <c r="H28" s="398">
        <v>0.21452905841536624</v>
      </c>
      <c r="I28" s="398">
        <v>0.189373282177695</v>
      </c>
      <c r="J28" s="398">
        <v>0.15037711055854375</v>
      </c>
      <c r="K28" s="398">
        <v>0.13449259920841031</v>
      </c>
      <c r="L28" s="398">
        <v>0.12335731844399203</v>
      </c>
      <c r="M28" s="398">
        <v>0.11434130810054695</v>
      </c>
      <c r="N28" s="398">
        <v>9.5018749584034071E-2</v>
      </c>
      <c r="O28" s="398">
        <v>0.09</v>
      </c>
      <c r="P28" s="398">
        <v>0.09</v>
      </c>
      <c r="Q28" s="398">
        <v>0.08</v>
      </c>
      <c r="R28" s="398">
        <v>0.06</v>
      </c>
      <c r="S28" s="398">
        <v>0.06</v>
      </c>
      <c r="T28" s="398">
        <v>0.05</v>
      </c>
      <c r="U28" s="398">
        <v>0.05</v>
      </c>
      <c r="V28" s="398">
        <v>0.05</v>
      </c>
      <c r="W28" s="398">
        <v>0.04</v>
      </c>
      <c r="X28" s="398">
        <v>0.03</v>
      </c>
      <c r="Y28" s="398">
        <v>0.03</v>
      </c>
      <c r="Z28" s="398">
        <v>0.02</v>
      </c>
      <c r="AA28" s="398">
        <v>0.02</v>
      </c>
      <c r="AB28" s="398">
        <v>0.02</v>
      </c>
      <c r="AC28" s="398">
        <v>0.02</v>
      </c>
      <c r="AD28" s="362">
        <v>0.01</v>
      </c>
      <c r="AE28" s="155">
        <v>0.01</v>
      </c>
    </row>
    <row r="29" spans="2:33" ht="15" x14ac:dyDescent="0.25">
      <c r="B29" s="363"/>
      <c r="D29" s="50" t="s">
        <v>251</v>
      </c>
      <c r="E29" s="155" t="s">
        <v>116</v>
      </c>
      <c r="F29" s="398">
        <v>0.48925663084203697</v>
      </c>
      <c r="G29" s="398">
        <v>0.75069633885162634</v>
      </c>
      <c r="H29" s="398">
        <v>0.72589223012972059</v>
      </c>
      <c r="I29" s="398">
        <v>0.71968581001711851</v>
      </c>
      <c r="J29" s="398">
        <v>0.5898254566614487</v>
      </c>
      <c r="K29" s="398">
        <v>0.56886216247309362</v>
      </c>
      <c r="L29" s="398">
        <v>0.54526871247186892</v>
      </c>
      <c r="M29" s="398">
        <v>0.52493765580095131</v>
      </c>
      <c r="N29" s="398">
        <v>0.51136858080650094</v>
      </c>
      <c r="O29" s="398">
        <v>0.44</v>
      </c>
      <c r="P29" s="398">
        <v>0.44</v>
      </c>
      <c r="Q29" s="398">
        <v>0.44</v>
      </c>
      <c r="R29" s="398">
        <v>0.45</v>
      </c>
      <c r="S29" s="398">
        <v>0.43</v>
      </c>
      <c r="T29" s="398">
        <v>0.42</v>
      </c>
      <c r="U29" s="398">
        <v>0.37</v>
      </c>
      <c r="V29" s="398">
        <v>0.35</v>
      </c>
      <c r="W29" s="398">
        <v>0.33</v>
      </c>
      <c r="X29" s="398">
        <v>0.28999999999999998</v>
      </c>
      <c r="Y29" s="398">
        <v>0.27</v>
      </c>
      <c r="Z29" s="398">
        <v>0.25</v>
      </c>
      <c r="AA29" s="398">
        <v>0.23</v>
      </c>
      <c r="AB29" s="398">
        <v>0.21</v>
      </c>
      <c r="AC29" s="398">
        <v>0.21</v>
      </c>
      <c r="AD29" s="398">
        <v>0.13</v>
      </c>
      <c r="AE29" s="155">
        <v>0.14000000000000001</v>
      </c>
    </row>
    <row r="30" spans="2:33" ht="15" x14ac:dyDescent="0.25">
      <c r="B30" s="363"/>
      <c r="D30" s="50" t="s">
        <v>252</v>
      </c>
      <c r="E30" s="155" t="s">
        <v>30</v>
      </c>
      <c r="F30" s="398">
        <v>0.74522440364737785</v>
      </c>
      <c r="G30" s="398">
        <v>0.64945062400052811</v>
      </c>
      <c r="H30" s="398">
        <v>0.54072226526760248</v>
      </c>
      <c r="I30" s="398">
        <v>0.49781539851067724</v>
      </c>
      <c r="J30" s="398">
        <v>0.42939955198990198</v>
      </c>
      <c r="K30" s="398">
        <v>0.3942253434902529</v>
      </c>
      <c r="L30" s="398">
        <v>0.36196665697180069</v>
      </c>
      <c r="M30" s="398">
        <v>0.34535103765154213</v>
      </c>
      <c r="N30" s="398">
        <v>0.33078076748976371</v>
      </c>
      <c r="O30" s="398">
        <v>0.41</v>
      </c>
      <c r="P30" s="398">
        <v>0.4</v>
      </c>
      <c r="Q30" s="398">
        <v>0.37</v>
      </c>
      <c r="R30" s="398">
        <v>0.3</v>
      </c>
      <c r="S30" s="398">
        <v>0.27</v>
      </c>
      <c r="T30" s="398">
        <v>0.22</v>
      </c>
      <c r="U30" s="398">
        <v>0.2</v>
      </c>
      <c r="V30" s="398">
        <v>0.18</v>
      </c>
      <c r="W30" s="398">
        <v>0.16</v>
      </c>
      <c r="X30" s="398">
        <v>0.13</v>
      </c>
      <c r="Y30" s="398">
        <v>0.1</v>
      </c>
      <c r="Z30" s="398">
        <v>0.08</v>
      </c>
      <c r="AA30" s="398">
        <v>7.0000000000000007E-2</v>
      </c>
      <c r="AB30" s="398">
        <v>0.06</v>
      </c>
      <c r="AC30" s="398">
        <v>0.06</v>
      </c>
      <c r="AD30" s="398">
        <v>0.04</v>
      </c>
      <c r="AE30" s="155">
        <v>0.02</v>
      </c>
    </row>
    <row r="31" spans="2:33" ht="15" x14ac:dyDescent="0.25">
      <c r="B31" s="363"/>
      <c r="E31" s="155" t="s">
        <v>140</v>
      </c>
      <c r="F31" s="398">
        <v>0.48815077401934492</v>
      </c>
      <c r="G31" s="398">
        <v>0.73481203812550722</v>
      </c>
      <c r="H31" s="398">
        <v>0.74784510529673387</v>
      </c>
      <c r="I31" s="398">
        <v>0.74445671251300782</v>
      </c>
      <c r="J31" s="398">
        <v>0.60722774310805017</v>
      </c>
      <c r="K31" s="398">
        <v>0.60286889586869574</v>
      </c>
      <c r="L31" s="398">
        <v>0.55867027959303928</v>
      </c>
      <c r="M31" s="398">
        <v>0.54032566141618144</v>
      </c>
      <c r="N31" s="398">
        <v>0.51468026264852784</v>
      </c>
      <c r="O31" s="398">
        <v>0.36</v>
      </c>
      <c r="P31" s="398">
        <v>0.33</v>
      </c>
      <c r="Q31" s="398">
        <v>0.33</v>
      </c>
      <c r="R31" s="398">
        <v>0.28999999999999998</v>
      </c>
      <c r="S31" s="398">
        <v>0.28000000000000003</v>
      </c>
      <c r="T31" s="398">
        <v>0.26</v>
      </c>
      <c r="U31" s="398">
        <v>0.24</v>
      </c>
      <c r="V31" s="398">
        <v>0.21</v>
      </c>
      <c r="W31" s="398">
        <v>0.18</v>
      </c>
      <c r="X31" s="398">
        <v>0.16</v>
      </c>
      <c r="Y31" s="398">
        <v>0.13</v>
      </c>
      <c r="Z31" s="398">
        <v>0.13</v>
      </c>
      <c r="AA31" s="398">
        <v>0.11</v>
      </c>
      <c r="AB31" s="398">
        <v>0.1</v>
      </c>
      <c r="AC31" s="398">
        <v>7.0000000000000007E-2</v>
      </c>
      <c r="AD31" s="398">
        <v>0.06</v>
      </c>
      <c r="AE31" s="155">
        <v>0.06</v>
      </c>
    </row>
    <row r="32" spans="2:33" ht="15" x14ac:dyDescent="0.25">
      <c r="B32" s="363"/>
      <c r="E32" s="155" t="s">
        <v>141</v>
      </c>
      <c r="F32" s="398">
        <v>9.2141473115142456E-3</v>
      </c>
      <c r="G32" s="398">
        <v>5.8959631374544417E-3</v>
      </c>
      <c r="H32" s="398">
        <v>5.9833637278366054E-3</v>
      </c>
      <c r="I32" s="398">
        <v>6.6268504195873858E-3</v>
      </c>
      <c r="J32" s="398">
        <v>6.4488795614262191E-3</v>
      </c>
      <c r="K32" s="398">
        <v>6.4825981979048141E-3</v>
      </c>
      <c r="L32" s="398">
        <v>6.9063585278049773E-3</v>
      </c>
      <c r="M32" s="398">
        <v>7.6202824368688622E-3</v>
      </c>
      <c r="N32" s="398">
        <v>6.7015298056867251E-3</v>
      </c>
      <c r="O32" s="398">
        <v>0</v>
      </c>
      <c r="P32" s="398">
        <v>0</v>
      </c>
      <c r="Q32" s="398">
        <v>0</v>
      </c>
      <c r="R32" s="398">
        <v>0</v>
      </c>
      <c r="S32" s="398">
        <v>0</v>
      </c>
      <c r="T32" s="398">
        <v>0</v>
      </c>
      <c r="U32" s="398">
        <v>0</v>
      </c>
      <c r="V32" s="398">
        <v>0</v>
      </c>
      <c r="W32" s="398">
        <v>0</v>
      </c>
      <c r="X32" s="398">
        <v>0</v>
      </c>
      <c r="Y32" s="398">
        <v>0</v>
      </c>
      <c r="Z32" s="398">
        <v>0</v>
      </c>
      <c r="AA32" s="398">
        <v>0</v>
      </c>
      <c r="AB32" s="398">
        <v>0</v>
      </c>
      <c r="AC32" s="398">
        <v>0</v>
      </c>
      <c r="AD32" s="398">
        <v>0</v>
      </c>
      <c r="AE32" s="155">
        <v>0</v>
      </c>
    </row>
    <row r="33" spans="2:32" ht="15" x14ac:dyDescent="0.25">
      <c r="B33" s="363"/>
      <c r="D33" s="155" t="s">
        <v>420</v>
      </c>
      <c r="F33" s="393"/>
      <c r="G33" s="393"/>
      <c r="H33" s="393"/>
      <c r="I33" s="393"/>
      <c r="J33" s="393"/>
      <c r="K33" s="393"/>
      <c r="L33" s="393"/>
      <c r="M33" s="393"/>
      <c r="N33" s="393"/>
      <c r="O33" s="398"/>
      <c r="P33" s="398"/>
      <c r="Q33" s="398"/>
      <c r="R33" s="398"/>
      <c r="S33" s="398"/>
      <c r="T33" s="398"/>
      <c r="U33" s="398"/>
      <c r="V33" s="398"/>
      <c r="W33" s="398"/>
      <c r="X33" s="398"/>
      <c r="Y33" s="398"/>
      <c r="Z33" s="398"/>
      <c r="AA33" s="398"/>
      <c r="AB33" s="398">
        <v>0</v>
      </c>
      <c r="AC33" s="398">
        <v>0</v>
      </c>
      <c r="AD33" s="398">
        <v>0</v>
      </c>
      <c r="AE33" s="155">
        <v>0</v>
      </c>
    </row>
    <row r="34" spans="2:32" x14ac:dyDescent="0.2">
      <c r="D34" s="155" t="s">
        <v>253</v>
      </c>
      <c r="F34" s="398">
        <v>0.34557412123634729</v>
      </c>
      <c r="G34" s="398">
        <v>0.35895811599881922</v>
      </c>
      <c r="H34" s="398">
        <v>0.38337614007931681</v>
      </c>
      <c r="I34" s="398">
        <v>0.38869205036019894</v>
      </c>
      <c r="J34" s="398">
        <v>0.38681292874718676</v>
      </c>
      <c r="K34" s="398">
        <v>0.38957268919708166</v>
      </c>
      <c r="L34" s="398">
        <v>0.40153617135322783</v>
      </c>
      <c r="M34" s="398">
        <v>0.40879666062547115</v>
      </c>
      <c r="N34" s="398">
        <v>0.41557193703794393</v>
      </c>
      <c r="O34" s="398">
        <v>0.39</v>
      </c>
      <c r="P34" s="398">
        <v>0.4</v>
      </c>
      <c r="Q34" s="398">
        <v>0.42</v>
      </c>
      <c r="R34" s="398">
        <v>0.42</v>
      </c>
      <c r="S34" s="398">
        <v>0.41</v>
      </c>
      <c r="T34" s="398">
        <v>0.41</v>
      </c>
      <c r="U34" s="398">
        <v>0.41</v>
      </c>
      <c r="V34" s="398">
        <v>0.41</v>
      </c>
      <c r="W34" s="362">
        <v>0.41</v>
      </c>
      <c r="X34" s="362">
        <v>0.42</v>
      </c>
      <c r="Y34" s="362">
        <v>0.42</v>
      </c>
      <c r="Z34" s="362">
        <v>0.42</v>
      </c>
      <c r="AA34" s="362">
        <v>0.44</v>
      </c>
      <c r="AB34" s="362">
        <v>0.45</v>
      </c>
      <c r="AC34" s="362">
        <v>0.45</v>
      </c>
      <c r="AD34" s="362">
        <v>0.34</v>
      </c>
      <c r="AE34" s="155">
        <v>0.39</v>
      </c>
    </row>
    <row r="35" spans="2:32" x14ac:dyDescent="0.2">
      <c r="D35" s="155" t="s">
        <v>254</v>
      </c>
      <c r="F35" s="398">
        <v>0.64300553079310385</v>
      </c>
      <c r="G35" s="398">
        <v>0.67032873081274003</v>
      </c>
      <c r="H35" s="398">
        <v>0.71348356338274499</v>
      </c>
      <c r="I35" s="398">
        <v>0.72378498518671075</v>
      </c>
      <c r="J35" s="398">
        <v>0.71781714529549512</v>
      </c>
      <c r="K35" s="398">
        <v>0.72260260484415006</v>
      </c>
      <c r="L35" s="398">
        <v>0.74543560138470721</v>
      </c>
      <c r="M35" s="398">
        <v>0.75802520516853578</v>
      </c>
      <c r="N35" s="398">
        <v>0.76993821333241752</v>
      </c>
      <c r="O35" s="398">
        <v>0.84</v>
      </c>
      <c r="P35" s="398">
        <v>0.88</v>
      </c>
      <c r="Q35" s="398">
        <v>0.88</v>
      </c>
      <c r="R35" s="398">
        <v>0.88</v>
      </c>
      <c r="S35" s="398">
        <v>0.86</v>
      </c>
      <c r="T35" s="398">
        <v>0.86</v>
      </c>
      <c r="U35" s="398">
        <v>0.85</v>
      </c>
      <c r="V35" s="398">
        <v>0.87</v>
      </c>
      <c r="W35" s="362">
        <v>0.86</v>
      </c>
      <c r="X35" s="362">
        <v>0.89</v>
      </c>
      <c r="Y35" s="362">
        <v>0.91</v>
      </c>
      <c r="Z35" s="362">
        <v>0.93</v>
      </c>
      <c r="AA35" s="362">
        <v>0.95</v>
      </c>
      <c r="AB35" s="362">
        <v>0.96</v>
      </c>
      <c r="AC35" s="362">
        <v>0.96</v>
      </c>
      <c r="AD35" s="362">
        <v>0.77</v>
      </c>
      <c r="AE35" s="155">
        <v>0.89</v>
      </c>
    </row>
    <row r="36" spans="2:32" x14ac:dyDescent="0.2">
      <c r="C36" s="155" t="s">
        <v>18</v>
      </c>
      <c r="F36" s="398">
        <v>8.5333322326126892E-2</v>
      </c>
      <c r="G36" s="398">
        <v>9.1330475940575709E-2</v>
      </c>
      <c r="H36" s="398">
        <v>0.1013594227390229</v>
      </c>
      <c r="I36" s="398">
        <v>0.1032211855808301</v>
      </c>
      <c r="J36" s="398">
        <v>0.10455808743323036</v>
      </c>
      <c r="K36" s="398">
        <v>9.6531273624989214E-2</v>
      </c>
      <c r="L36" s="398">
        <v>8.6450698157442329E-2</v>
      </c>
      <c r="M36" s="398">
        <v>8.2387995095498184E-2</v>
      </c>
      <c r="N36" s="398">
        <v>7.7881146653726099E-2</v>
      </c>
      <c r="O36" s="398">
        <v>0.06</v>
      </c>
      <c r="P36" s="398">
        <v>0.06</v>
      </c>
      <c r="Q36" s="398">
        <v>0.06</v>
      </c>
      <c r="R36" s="398">
        <v>0.06</v>
      </c>
      <c r="S36" s="398">
        <v>0.03</v>
      </c>
      <c r="T36" s="398">
        <v>0.03</v>
      </c>
      <c r="U36" s="398">
        <v>0.03</v>
      </c>
      <c r="V36" s="398">
        <v>0.03</v>
      </c>
      <c r="W36" s="362">
        <v>0.03</v>
      </c>
      <c r="X36" s="362">
        <v>0.03</v>
      </c>
      <c r="Y36" s="362">
        <v>0.03</v>
      </c>
      <c r="Z36" s="362">
        <v>0.03</v>
      </c>
      <c r="AA36" s="362">
        <v>0.03</v>
      </c>
      <c r="AB36" s="362">
        <v>0.03</v>
      </c>
      <c r="AC36" s="362">
        <v>0.03</v>
      </c>
      <c r="AD36" s="362">
        <v>0.02</v>
      </c>
      <c r="AE36" s="155">
        <v>0.03</v>
      </c>
    </row>
    <row r="37" spans="2:32" ht="17.25" x14ac:dyDescent="0.25">
      <c r="C37" s="155" t="s">
        <v>538</v>
      </c>
      <c r="F37" s="398">
        <v>1.4093427032130641E-2</v>
      </c>
      <c r="G37" s="398">
        <v>1.1366764322064325E-2</v>
      </c>
      <c r="H37" s="398">
        <v>1.37408415691543E-2</v>
      </c>
      <c r="I37" s="398">
        <v>1.4373160331721905E-2</v>
      </c>
      <c r="J37" s="398">
        <v>1.4262930252366243E-2</v>
      </c>
      <c r="K37" s="398">
        <v>1.3810803771378753E-2</v>
      </c>
      <c r="L37" s="398">
        <v>1.348683331277771E-2</v>
      </c>
      <c r="M37" s="398">
        <v>1.3459835924055998E-2</v>
      </c>
      <c r="N37" s="398">
        <v>1.3148968642102379E-2</v>
      </c>
      <c r="O37" s="398">
        <v>0.02</v>
      </c>
      <c r="P37" s="398">
        <v>0.02</v>
      </c>
      <c r="Q37" s="398">
        <v>0.02</v>
      </c>
      <c r="R37" s="398">
        <v>0.02</v>
      </c>
      <c r="S37" s="398">
        <v>0.02</v>
      </c>
      <c r="T37" s="398">
        <v>0.02</v>
      </c>
      <c r="U37" s="398">
        <v>0.02</v>
      </c>
      <c r="V37" s="398">
        <v>0.02</v>
      </c>
      <c r="W37" s="362">
        <v>0.02</v>
      </c>
      <c r="X37" s="362">
        <v>0.02</v>
      </c>
      <c r="Y37" s="362">
        <v>0.02</v>
      </c>
      <c r="Z37" s="362">
        <v>0.02</v>
      </c>
      <c r="AA37" s="362">
        <v>0.02</v>
      </c>
      <c r="AB37" s="362">
        <v>0.02</v>
      </c>
      <c r="AC37" s="362">
        <v>0.02</v>
      </c>
      <c r="AD37" s="362">
        <v>0</v>
      </c>
      <c r="AE37" s="155">
        <v>0</v>
      </c>
    </row>
    <row r="38" spans="2:32" ht="17.25" x14ac:dyDescent="0.25">
      <c r="C38" s="155" t="s">
        <v>539</v>
      </c>
      <c r="F38" s="398">
        <v>3.7586714620554025</v>
      </c>
      <c r="G38" s="398">
        <v>3.4305308390660016</v>
      </c>
      <c r="H38" s="398">
        <v>3.1118804330636514</v>
      </c>
      <c r="I38" s="398">
        <v>3.0480519466455394</v>
      </c>
      <c r="J38" s="398">
        <v>2.708896844063422</v>
      </c>
      <c r="K38" s="398">
        <v>2.4045164508516721</v>
      </c>
      <c r="L38" s="398">
        <v>2.5938609472150458</v>
      </c>
      <c r="M38" s="398">
        <v>2.4856140612766691</v>
      </c>
      <c r="N38" s="398">
        <v>2.3905005829460158</v>
      </c>
      <c r="O38" s="398">
        <v>3.21</v>
      </c>
      <c r="P38" s="398">
        <v>2.85</v>
      </c>
      <c r="Q38" s="398">
        <v>2.08</v>
      </c>
      <c r="R38" s="398">
        <v>1.72</v>
      </c>
      <c r="S38" s="398">
        <v>1.52</v>
      </c>
      <c r="T38" s="398">
        <v>1.25</v>
      </c>
      <c r="U38" s="398">
        <v>0.97</v>
      </c>
      <c r="V38" s="398">
        <v>0.88</v>
      </c>
      <c r="W38" s="362">
        <v>0.75</v>
      </c>
      <c r="X38" s="362">
        <v>0.72</v>
      </c>
      <c r="Y38" s="362">
        <v>0.67</v>
      </c>
      <c r="Z38" s="362">
        <v>0.7</v>
      </c>
      <c r="AA38" s="362">
        <v>0.67</v>
      </c>
      <c r="AB38" s="362">
        <v>0.7</v>
      </c>
      <c r="AC38" s="362">
        <v>0.69</v>
      </c>
      <c r="AD38" s="362">
        <v>0.51</v>
      </c>
      <c r="AE38" s="155">
        <v>0.49</v>
      </c>
    </row>
    <row r="39" spans="2:32" ht="17.25" x14ac:dyDescent="0.25">
      <c r="C39" s="155" t="s">
        <v>540</v>
      </c>
      <c r="F39" s="398">
        <v>0.17148724716103825</v>
      </c>
      <c r="G39" s="398">
        <v>0.14938996180963787</v>
      </c>
      <c r="H39" s="398">
        <v>0.13860756482740025</v>
      </c>
      <c r="I39" s="398">
        <v>0.13777914113501175</v>
      </c>
      <c r="J39" s="398">
        <v>0.1337770487696103</v>
      </c>
      <c r="K39" s="398">
        <v>0.13499111733183736</v>
      </c>
      <c r="L39" s="398">
        <v>0.13300073366168447</v>
      </c>
      <c r="M39" s="398">
        <v>0.13414856092105315</v>
      </c>
      <c r="N39" s="398">
        <v>0.13685768994424732</v>
      </c>
      <c r="O39" s="398">
        <v>0.09</v>
      </c>
      <c r="P39" s="398">
        <v>0.1</v>
      </c>
      <c r="Q39" s="398">
        <v>0.1</v>
      </c>
      <c r="R39" s="398">
        <v>0.09</v>
      </c>
      <c r="S39" s="398">
        <v>0.09</v>
      </c>
      <c r="T39" s="398">
        <v>0.08</v>
      </c>
      <c r="U39" s="398">
        <v>7.0000000000000007E-2</v>
      </c>
      <c r="V39" s="398">
        <v>7.0000000000000007E-2</v>
      </c>
      <c r="W39" s="362">
        <v>0.06</v>
      </c>
      <c r="X39" s="362">
        <v>0.06</v>
      </c>
      <c r="Y39" s="362">
        <v>0.05</v>
      </c>
      <c r="Z39" s="362">
        <v>0.05</v>
      </c>
      <c r="AA39" s="362">
        <v>0.05</v>
      </c>
      <c r="AB39" s="362">
        <v>0.04</v>
      </c>
      <c r="AC39" s="362">
        <v>0.04</v>
      </c>
      <c r="AD39" s="362">
        <v>0.02</v>
      </c>
      <c r="AE39" s="155">
        <v>0.02</v>
      </c>
    </row>
    <row r="40" spans="2:32" x14ac:dyDescent="0.2">
      <c r="C40" s="123" t="s">
        <v>143</v>
      </c>
      <c r="D40" s="123"/>
      <c r="E40" s="362"/>
      <c r="F40" s="399">
        <f t="shared" ref="F40:AB40" si="5">SUM(F28:F39)</f>
        <v>7.0365701564936547</v>
      </c>
      <c r="G40" s="399">
        <f t="shared" si="5"/>
        <v>7.1312771712164285</v>
      </c>
      <c r="H40" s="399">
        <f t="shared" si="5"/>
        <v>6.6974199884985506</v>
      </c>
      <c r="I40" s="399">
        <f t="shared" si="5"/>
        <v>6.573860522878098</v>
      </c>
      <c r="J40" s="399">
        <f t="shared" si="5"/>
        <v>5.8494037264406815</v>
      </c>
      <c r="K40" s="399">
        <f t="shared" si="5"/>
        <v>5.4689565388594659</v>
      </c>
      <c r="L40" s="399">
        <f t="shared" si="5"/>
        <v>5.5699403110933909</v>
      </c>
      <c r="M40" s="399">
        <f t="shared" si="5"/>
        <v>5.4150082644173745</v>
      </c>
      <c r="N40" s="399">
        <f t="shared" si="5"/>
        <v>5.2624484288909663</v>
      </c>
      <c r="O40" s="399">
        <f t="shared" si="5"/>
        <v>5.91</v>
      </c>
      <c r="P40" s="399">
        <f t="shared" si="5"/>
        <v>5.57</v>
      </c>
      <c r="Q40" s="399">
        <f t="shared" si="5"/>
        <v>4.7799999999999994</v>
      </c>
      <c r="R40" s="399">
        <f t="shared" si="5"/>
        <v>4.29</v>
      </c>
      <c r="S40" s="399">
        <f t="shared" si="5"/>
        <v>3.9699999999999998</v>
      </c>
      <c r="T40" s="399">
        <f t="shared" si="5"/>
        <v>3.5999999999999996</v>
      </c>
      <c r="U40" s="399">
        <f t="shared" si="5"/>
        <v>3.2099999999999995</v>
      </c>
      <c r="V40" s="399">
        <f t="shared" si="5"/>
        <v>3.0699999999999994</v>
      </c>
      <c r="W40" s="399">
        <f t="shared" si="5"/>
        <v>2.84</v>
      </c>
      <c r="X40" s="399">
        <f t="shared" si="5"/>
        <v>2.75</v>
      </c>
      <c r="Y40" s="399">
        <f t="shared" si="5"/>
        <v>2.63</v>
      </c>
      <c r="Z40" s="399">
        <f t="shared" si="5"/>
        <v>2.63</v>
      </c>
      <c r="AA40" s="399">
        <f t="shared" si="5"/>
        <v>2.59</v>
      </c>
      <c r="AB40" s="399">
        <f t="shared" si="5"/>
        <v>2.59</v>
      </c>
      <c r="AC40" s="399">
        <f>SUM(AC28:AC39)</f>
        <v>2.5499999999999998</v>
      </c>
      <c r="AD40" s="399">
        <f>SUM(AD28:AD39)</f>
        <v>1.9000000000000001</v>
      </c>
      <c r="AE40" s="399">
        <f>SUM(AE28:AE39)</f>
        <v>2.0500000000000003</v>
      </c>
      <c r="AF40" s="399"/>
    </row>
    <row r="41" spans="2:32" x14ac:dyDescent="0.2">
      <c r="B41" s="123" t="s">
        <v>144</v>
      </c>
      <c r="F41" s="399">
        <f t="shared" ref="F41:AC41" si="6">F42-F40</f>
        <v>35.011005580642966</v>
      </c>
      <c r="G41" s="399">
        <f t="shared" si="6"/>
        <v>24.266350061609621</v>
      </c>
      <c r="H41" s="399">
        <f t="shared" si="6"/>
        <v>21.120537736204511</v>
      </c>
      <c r="I41" s="399">
        <f t="shared" si="6"/>
        <v>20.253329208370417</v>
      </c>
      <c r="J41" s="399">
        <f t="shared" si="6"/>
        <v>19.649671602989518</v>
      </c>
      <c r="K41" s="399">
        <f t="shared" si="6"/>
        <v>20.965884814606117</v>
      </c>
      <c r="L41" s="399">
        <f t="shared" si="6"/>
        <v>17.399002085435175</v>
      </c>
      <c r="M41" s="399">
        <f t="shared" si="6"/>
        <v>17.119572363182105</v>
      </c>
      <c r="N41" s="399">
        <f t="shared" si="6"/>
        <v>16.648836220114799</v>
      </c>
      <c r="O41" s="399">
        <f t="shared" si="6"/>
        <v>14.39</v>
      </c>
      <c r="P41" s="399">
        <f t="shared" si="6"/>
        <v>14.600000000000001</v>
      </c>
      <c r="Q41" s="399">
        <f t="shared" si="6"/>
        <v>13.9</v>
      </c>
      <c r="R41" s="399">
        <f t="shared" si="6"/>
        <v>11.43</v>
      </c>
      <c r="S41" s="399">
        <f t="shared" si="6"/>
        <v>10.940000000000001</v>
      </c>
      <c r="T41" s="399">
        <f t="shared" si="6"/>
        <v>12.18</v>
      </c>
      <c r="U41" s="399">
        <f t="shared" si="6"/>
        <v>11.07</v>
      </c>
      <c r="V41" s="399">
        <f t="shared" si="6"/>
        <v>10.25</v>
      </c>
      <c r="W41" s="399">
        <f t="shared" si="6"/>
        <v>10.46</v>
      </c>
      <c r="X41" s="399">
        <f t="shared" si="6"/>
        <v>10.15</v>
      </c>
      <c r="Y41" s="399">
        <f t="shared" si="6"/>
        <v>9.879999999999999</v>
      </c>
      <c r="Z41" s="399">
        <f t="shared" si="6"/>
        <v>10.100000000000001</v>
      </c>
      <c r="AA41" s="399">
        <f t="shared" si="6"/>
        <v>10.5</v>
      </c>
      <c r="AB41" s="399">
        <f t="shared" si="6"/>
        <v>10.35</v>
      </c>
      <c r="AC41" s="399">
        <f t="shared" si="6"/>
        <v>10.11</v>
      </c>
      <c r="AD41" s="399">
        <f>AD42-AD40</f>
        <v>9.2799999999999994</v>
      </c>
      <c r="AE41" s="399">
        <f>AE42-AE40</f>
        <v>9.94</v>
      </c>
    </row>
    <row r="42" spans="2:32" ht="15" x14ac:dyDescent="0.25">
      <c r="B42" s="123" t="s">
        <v>145</v>
      </c>
      <c r="F42" s="400">
        <v>42.047575737136619</v>
      </c>
      <c r="G42" s="400">
        <v>31.39762723282605</v>
      </c>
      <c r="H42" s="400">
        <v>27.81795772470306</v>
      </c>
      <c r="I42" s="400">
        <v>26.827189731248517</v>
      </c>
      <c r="J42" s="400">
        <v>25.499075329430198</v>
      </c>
      <c r="K42" s="400">
        <v>26.434841353465583</v>
      </c>
      <c r="L42" s="400">
        <v>22.968942396528565</v>
      </c>
      <c r="M42" s="400">
        <v>22.534580627599478</v>
      </c>
      <c r="N42" s="400">
        <v>21.911284649005765</v>
      </c>
      <c r="O42" s="400">
        <v>20.3</v>
      </c>
      <c r="P42" s="400">
        <v>20.170000000000002</v>
      </c>
      <c r="Q42" s="400">
        <v>18.68</v>
      </c>
      <c r="R42" s="400">
        <v>15.72</v>
      </c>
      <c r="S42" s="400">
        <v>14.91</v>
      </c>
      <c r="T42" s="400">
        <v>15.78</v>
      </c>
      <c r="U42" s="400">
        <v>14.28</v>
      </c>
      <c r="V42" s="399">
        <v>13.32</v>
      </c>
      <c r="W42" s="53">
        <v>13.3</v>
      </c>
      <c r="X42" s="53">
        <v>12.9</v>
      </c>
      <c r="Y42" s="53">
        <v>12.51</v>
      </c>
      <c r="Z42" s="399">
        <v>12.73</v>
      </c>
      <c r="AA42" s="399">
        <v>13.09</v>
      </c>
      <c r="AB42" s="399">
        <v>12.94</v>
      </c>
      <c r="AC42" s="399">
        <v>12.66</v>
      </c>
      <c r="AD42" s="399">
        <v>11.18</v>
      </c>
      <c r="AE42" s="123">
        <v>11.99</v>
      </c>
    </row>
    <row r="43" spans="2:32" ht="14.25" x14ac:dyDescent="0.25">
      <c r="B43" s="396" t="s">
        <v>541</v>
      </c>
      <c r="C43" s="160"/>
      <c r="D43" s="160"/>
      <c r="E43" s="160"/>
      <c r="F43" s="397">
        <f>F40/F42</f>
        <v>0.16734782048989622</v>
      </c>
      <c r="G43" s="397">
        <f t="shared" ref="G43:AE43" si="7">G40/G42</f>
        <v>0.22712790104599739</v>
      </c>
      <c r="H43" s="397">
        <f t="shared" si="7"/>
        <v>0.24075886715979405</v>
      </c>
      <c r="I43" s="397">
        <f t="shared" si="7"/>
        <v>0.24504469490596009</v>
      </c>
      <c r="J43" s="397">
        <f t="shared" si="7"/>
        <v>0.22939669971834198</v>
      </c>
      <c r="K43" s="397">
        <f t="shared" si="7"/>
        <v>0.20688440931923696</v>
      </c>
      <c r="L43" s="397">
        <f t="shared" si="7"/>
        <v>0.24249877138162049</v>
      </c>
      <c r="M43" s="397">
        <f t="shared" si="7"/>
        <v>0.24029771638107536</v>
      </c>
      <c r="N43" s="397">
        <f t="shared" si="7"/>
        <v>0.24017069346638023</v>
      </c>
      <c r="O43" s="397">
        <f t="shared" si="7"/>
        <v>0.29113300492610839</v>
      </c>
      <c r="P43" s="397">
        <f t="shared" si="7"/>
        <v>0.27615270203272185</v>
      </c>
      <c r="Q43" s="397">
        <f t="shared" si="7"/>
        <v>0.25588865096359742</v>
      </c>
      <c r="R43" s="397">
        <f t="shared" si="7"/>
        <v>0.27290076335877861</v>
      </c>
      <c r="S43" s="397">
        <f t="shared" si="7"/>
        <v>0.26626425217974514</v>
      </c>
      <c r="T43" s="397">
        <f t="shared" si="7"/>
        <v>0.22813688212927755</v>
      </c>
      <c r="U43" s="397">
        <f t="shared" si="7"/>
        <v>0.22478991596638653</v>
      </c>
      <c r="V43" s="397">
        <f t="shared" si="7"/>
        <v>0.23048048048048042</v>
      </c>
      <c r="W43" s="397">
        <f t="shared" si="7"/>
        <v>0.21353383458646613</v>
      </c>
      <c r="X43" s="397">
        <f t="shared" si="7"/>
        <v>0.2131782945736434</v>
      </c>
      <c r="Y43" s="397">
        <f t="shared" si="7"/>
        <v>0.21023181454836132</v>
      </c>
      <c r="Z43" s="397">
        <f t="shared" si="7"/>
        <v>0.20659858601728198</v>
      </c>
      <c r="AA43" s="397">
        <f t="shared" si="7"/>
        <v>0.19786096256684491</v>
      </c>
      <c r="AB43" s="397">
        <f t="shared" si="7"/>
        <v>0.20015455950540958</v>
      </c>
      <c r="AC43" s="397">
        <f t="shared" si="7"/>
        <v>0.20142180094786727</v>
      </c>
      <c r="AD43" s="397">
        <f t="shared" si="7"/>
        <v>0.16994633273703041</v>
      </c>
      <c r="AE43" s="397">
        <f t="shared" si="7"/>
        <v>0.17097581317764807</v>
      </c>
    </row>
    <row r="44" spans="2:32" x14ac:dyDescent="0.2">
      <c r="B44" s="123"/>
      <c r="F44" s="401"/>
      <c r="G44" s="401"/>
      <c r="H44" s="401"/>
      <c r="I44" s="401"/>
      <c r="J44" s="401"/>
      <c r="K44" s="401"/>
      <c r="L44" s="401"/>
      <c r="M44" s="401"/>
      <c r="N44" s="401"/>
      <c r="O44" s="401"/>
      <c r="P44" s="401"/>
      <c r="Q44" s="401"/>
      <c r="R44" s="401"/>
      <c r="S44" s="401"/>
      <c r="T44" s="401"/>
      <c r="U44" s="401"/>
      <c r="V44" s="242"/>
      <c r="W44" s="242"/>
      <c r="X44" s="242"/>
      <c r="Y44" s="242"/>
      <c r="Z44" s="242"/>
      <c r="AA44" s="242"/>
      <c r="AB44" s="242"/>
      <c r="AC44" s="242"/>
      <c r="AD44" s="242"/>
      <c r="AE44" s="242"/>
    </row>
    <row r="45" spans="2:32" ht="14.25" x14ac:dyDescent="0.25">
      <c r="B45" s="123" t="s">
        <v>542</v>
      </c>
    </row>
    <row r="46" spans="2:32" ht="17.25" x14ac:dyDescent="0.25">
      <c r="B46" s="363"/>
      <c r="C46" s="155" t="s">
        <v>537</v>
      </c>
      <c r="F46" s="362">
        <f t="shared" ref="F46:AC46" si="8">SUM(F47:F54)</f>
        <v>2.5570632644089888</v>
      </c>
      <c r="G46" s="362">
        <f t="shared" si="8"/>
        <v>2.9809110099758458</v>
      </c>
      <c r="H46" s="362">
        <f t="shared" si="8"/>
        <v>2.8340669248359021</v>
      </c>
      <c r="I46" s="362">
        <f t="shared" si="8"/>
        <v>2.7655703384049048</v>
      </c>
      <c r="J46" s="362">
        <f t="shared" si="8"/>
        <v>2.3867710179684005</v>
      </c>
      <c r="K46" s="362">
        <f t="shared" si="8"/>
        <v>2.3146911158451338</v>
      </c>
      <c r="L46" s="362">
        <f t="shared" si="8"/>
        <v>2.22296686218592</v>
      </c>
      <c r="M46" s="362">
        <f t="shared" si="8"/>
        <v>2.1701919481164271</v>
      </c>
      <c r="N46" s="362">
        <f t="shared" si="8"/>
        <v>2.1066185192370366</v>
      </c>
      <c r="O46" s="362">
        <f t="shared" si="8"/>
        <v>1.9899999999999998</v>
      </c>
      <c r="P46" s="362">
        <f t="shared" si="8"/>
        <v>1.95</v>
      </c>
      <c r="Q46" s="362">
        <f t="shared" si="8"/>
        <v>1.93</v>
      </c>
      <c r="R46" s="362">
        <f t="shared" si="8"/>
        <v>1.82</v>
      </c>
      <c r="S46" s="362">
        <f t="shared" si="8"/>
        <v>1.73</v>
      </c>
      <c r="T46" s="362">
        <f t="shared" si="8"/>
        <v>1.64</v>
      </c>
      <c r="U46" s="362">
        <f t="shared" si="8"/>
        <v>1.55</v>
      </c>
      <c r="V46" s="362">
        <f t="shared" si="8"/>
        <v>1.48</v>
      </c>
      <c r="W46" s="362">
        <f t="shared" si="8"/>
        <v>1.41</v>
      </c>
      <c r="X46" s="362">
        <f t="shared" si="8"/>
        <v>1.31</v>
      </c>
      <c r="Y46" s="362">
        <f t="shared" si="8"/>
        <v>1.24</v>
      </c>
      <c r="Z46" s="362">
        <f t="shared" si="8"/>
        <v>1.2000000000000002</v>
      </c>
      <c r="AA46" s="362">
        <f t="shared" si="8"/>
        <v>1.2</v>
      </c>
      <c r="AB46" s="362">
        <f t="shared" si="8"/>
        <v>1.1600000000000001</v>
      </c>
      <c r="AC46" s="362">
        <f t="shared" si="8"/>
        <v>1.1299999999999999</v>
      </c>
      <c r="AD46" s="362">
        <f>SUM(AD47:AD54)</f>
        <v>0.85000000000000009</v>
      </c>
      <c r="AE46" s="362">
        <f>SUM(AE47:AE54)</f>
        <v>0.94</v>
      </c>
    </row>
    <row r="47" spans="2:32" ht="15" x14ac:dyDescent="0.25">
      <c r="B47" s="363"/>
      <c r="C47" s="50" t="s">
        <v>249</v>
      </c>
      <c r="D47" s="50" t="s">
        <v>250</v>
      </c>
      <c r="E47" s="155" t="s">
        <v>139</v>
      </c>
      <c r="F47" s="398">
        <v>0.28655909006923169</v>
      </c>
      <c r="G47" s="398">
        <v>0.27851731915147426</v>
      </c>
      <c r="H47" s="398">
        <v>0.21452905841536524</v>
      </c>
      <c r="I47" s="398">
        <v>0.18937328217769481</v>
      </c>
      <c r="J47" s="398">
        <v>0.15037711055854355</v>
      </c>
      <c r="K47" s="398">
        <v>0.13449259920841039</v>
      </c>
      <c r="L47" s="398">
        <v>0.12335731844399211</v>
      </c>
      <c r="M47" s="398">
        <v>0.11434130810054693</v>
      </c>
      <c r="N47" s="398">
        <v>9.5018749584033974E-2</v>
      </c>
      <c r="O47" s="398">
        <v>0.09</v>
      </c>
      <c r="P47" s="398">
        <v>0.09</v>
      </c>
      <c r="Q47" s="398">
        <v>0.08</v>
      </c>
      <c r="R47" s="398">
        <v>0.06</v>
      </c>
      <c r="S47" s="398">
        <v>0.06</v>
      </c>
      <c r="T47" s="398">
        <v>0.05</v>
      </c>
      <c r="U47" s="398">
        <v>0.05</v>
      </c>
      <c r="V47" s="398">
        <v>0.05</v>
      </c>
      <c r="W47" s="398">
        <v>0.04</v>
      </c>
      <c r="X47" s="398">
        <v>0.03</v>
      </c>
      <c r="Y47" s="398">
        <v>0.03</v>
      </c>
      <c r="Z47" s="398">
        <v>0.02</v>
      </c>
      <c r="AA47" s="398">
        <v>0.02</v>
      </c>
      <c r="AB47" s="398">
        <v>0.02</v>
      </c>
      <c r="AC47" s="398">
        <v>0.02</v>
      </c>
      <c r="AD47" s="398">
        <v>0.01</v>
      </c>
      <c r="AE47" s="155">
        <v>0.01</v>
      </c>
    </row>
    <row r="48" spans="2:32" ht="15" x14ac:dyDescent="0.25">
      <c r="B48" s="363"/>
      <c r="D48" s="50" t="s">
        <v>251</v>
      </c>
      <c r="E48" s="155" t="s">
        <v>116</v>
      </c>
      <c r="F48" s="398">
        <v>0.4892566308420373</v>
      </c>
      <c r="G48" s="398">
        <v>0.75069633885162657</v>
      </c>
      <c r="H48" s="398">
        <v>0.72589223012972059</v>
      </c>
      <c r="I48" s="398">
        <v>0.71968581001711751</v>
      </c>
      <c r="J48" s="398">
        <v>0.5898254566614487</v>
      </c>
      <c r="K48" s="398">
        <v>0.5688621624730934</v>
      </c>
      <c r="L48" s="398">
        <v>0.54526871247186892</v>
      </c>
      <c r="M48" s="398">
        <v>0.52493765580095131</v>
      </c>
      <c r="N48" s="398">
        <v>0.51136858080650083</v>
      </c>
      <c r="O48" s="398">
        <v>0.44</v>
      </c>
      <c r="P48" s="398">
        <v>0.44</v>
      </c>
      <c r="Q48" s="398">
        <v>0.44</v>
      </c>
      <c r="R48" s="398">
        <v>0.45</v>
      </c>
      <c r="S48" s="398">
        <v>0.43</v>
      </c>
      <c r="T48" s="398">
        <v>0.42</v>
      </c>
      <c r="U48" s="398">
        <v>0.37</v>
      </c>
      <c r="V48" s="398">
        <v>0.35</v>
      </c>
      <c r="W48" s="398">
        <v>0.33</v>
      </c>
      <c r="X48" s="398">
        <v>0.28999999999999998</v>
      </c>
      <c r="Y48" s="398">
        <v>0.27</v>
      </c>
      <c r="Z48" s="398">
        <v>0.25</v>
      </c>
      <c r="AA48" s="398">
        <v>0.23</v>
      </c>
      <c r="AB48" s="398">
        <v>0.21</v>
      </c>
      <c r="AC48" s="398">
        <v>0.21</v>
      </c>
      <c r="AD48" s="398">
        <v>0.13</v>
      </c>
      <c r="AE48" s="155">
        <v>0.14000000000000001</v>
      </c>
    </row>
    <row r="49" spans="1:32" ht="15" x14ac:dyDescent="0.25">
      <c r="B49" s="363"/>
      <c r="D49" s="50" t="s">
        <v>252</v>
      </c>
      <c r="E49" s="155" t="s">
        <v>30</v>
      </c>
      <c r="F49" s="398">
        <v>0.74522440364737863</v>
      </c>
      <c r="G49" s="398">
        <v>0.649450624000528</v>
      </c>
      <c r="H49" s="398">
        <v>0.54072226526760248</v>
      </c>
      <c r="I49" s="398">
        <v>0.49781539851067813</v>
      </c>
      <c r="J49" s="398">
        <v>0.42939955198990215</v>
      </c>
      <c r="K49" s="398">
        <v>0.39422534349025279</v>
      </c>
      <c r="L49" s="398">
        <v>0.3619666569718003</v>
      </c>
      <c r="M49" s="398">
        <v>0.3453510376515419</v>
      </c>
      <c r="N49" s="398">
        <v>0.33078076748976359</v>
      </c>
      <c r="O49" s="398">
        <v>0.41</v>
      </c>
      <c r="P49" s="398">
        <v>0.4</v>
      </c>
      <c r="Q49" s="398">
        <v>0.37</v>
      </c>
      <c r="R49" s="398">
        <v>0.3</v>
      </c>
      <c r="S49" s="398">
        <v>0.27</v>
      </c>
      <c r="T49" s="398">
        <v>0.22</v>
      </c>
      <c r="U49" s="398">
        <v>0.2</v>
      </c>
      <c r="V49" s="398">
        <v>0.18</v>
      </c>
      <c r="W49" s="398">
        <v>0.16</v>
      </c>
      <c r="X49" s="398">
        <v>0.13</v>
      </c>
      <c r="Y49" s="398">
        <v>0.1</v>
      </c>
      <c r="Z49" s="398">
        <v>0.08</v>
      </c>
      <c r="AA49" s="398">
        <v>7.0000000000000007E-2</v>
      </c>
      <c r="AB49" s="398">
        <v>0.06</v>
      </c>
      <c r="AC49" s="398">
        <v>0.06</v>
      </c>
      <c r="AD49" s="398">
        <v>0.04</v>
      </c>
      <c r="AE49" s="155">
        <v>0.02</v>
      </c>
    </row>
    <row r="50" spans="1:32" ht="15" x14ac:dyDescent="0.25">
      <c r="B50" s="363"/>
      <c r="E50" s="155" t="s">
        <v>140</v>
      </c>
      <c r="F50" s="398">
        <v>0.48815077401934492</v>
      </c>
      <c r="G50" s="398">
        <v>0.73481203812550722</v>
      </c>
      <c r="H50" s="398">
        <v>0.74784510529673387</v>
      </c>
      <c r="I50" s="398">
        <v>0.74445671251300782</v>
      </c>
      <c r="J50" s="398">
        <v>0.60722774310804917</v>
      </c>
      <c r="K50" s="398">
        <v>0.60286889586869585</v>
      </c>
      <c r="L50" s="398">
        <v>0.55867027959303917</v>
      </c>
      <c r="M50" s="398">
        <v>0.54032566141618121</v>
      </c>
      <c r="N50" s="398">
        <v>0.51468026264852795</v>
      </c>
      <c r="O50" s="398">
        <v>0.36</v>
      </c>
      <c r="P50" s="398">
        <v>0.33</v>
      </c>
      <c r="Q50" s="398">
        <v>0.33</v>
      </c>
      <c r="R50" s="398">
        <v>0.28999999999999998</v>
      </c>
      <c r="S50" s="398">
        <v>0.28000000000000003</v>
      </c>
      <c r="T50" s="398">
        <v>0.26</v>
      </c>
      <c r="U50" s="398">
        <v>0.24</v>
      </c>
      <c r="V50" s="398">
        <v>0.21</v>
      </c>
      <c r="W50" s="398">
        <v>0.18</v>
      </c>
      <c r="X50" s="398">
        <v>0.16</v>
      </c>
      <c r="Y50" s="398">
        <v>0.13</v>
      </c>
      <c r="Z50" s="398">
        <v>0.13</v>
      </c>
      <c r="AA50" s="398">
        <v>0.11</v>
      </c>
      <c r="AB50" s="398">
        <v>0.1</v>
      </c>
      <c r="AC50" s="398">
        <v>7.0000000000000007E-2</v>
      </c>
      <c r="AD50" s="398">
        <v>0.06</v>
      </c>
      <c r="AE50" s="155">
        <v>0.06</v>
      </c>
    </row>
    <row r="51" spans="1:32" ht="15" x14ac:dyDescent="0.25">
      <c r="B51" s="363"/>
      <c r="E51" s="155" t="s">
        <v>141</v>
      </c>
      <c r="F51" s="398">
        <v>9.2141473115142387E-3</v>
      </c>
      <c r="G51" s="398">
        <v>5.8959631374544564E-3</v>
      </c>
      <c r="H51" s="398">
        <v>5.9833637278365968E-3</v>
      </c>
      <c r="I51" s="398">
        <v>6.6268504195873762E-3</v>
      </c>
      <c r="J51" s="398">
        <v>6.4488795614262278E-3</v>
      </c>
      <c r="K51" s="398">
        <v>6.4825981979048227E-3</v>
      </c>
      <c r="L51" s="398">
        <v>6.9063585278049669E-3</v>
      </c>
      <c r="M51" s="398">
        <v>7.6202824368688821E-3</v>
      </c>
      <c r="N51" s="398">
        <v>6.7015298056867147E-3</v>
      </c>
      <c r="O51" s="398">
        <v>0</v>
      </c>
      <c r="P51" s="398">
        <v>0</v>
      </c>
      <c r="Q51" s="398">
        <v>0</v>
      </c>
      <c r="R51" s="398">
        <v>0</v>
      </c>
      <c r="S51" s="398">
        <v>0</v>
      </c>
      <c r="T51" s="398">
        <v>0</v>
      </c>
      <c r="U51" s="398">
        <v>0</v>
      </c>
      <c r="V51" s="398">
        <v>0</v>
      </c>
      <c r="W51" s="398">
        <v>0</v>
      </c>
      <c r="X51" s="398">
        <v>0</v>
      </c>
      <c r="Y51" s="398">
        <v>0</v>
      </c>
      <c r="Z51" s="398">
        <v>0</v>
      </c>
      <c r="AA51" s="398">
        <v>0</v>
      </c>
      <c r="AB51" s="398">
        <v>0</v>
      </c>
      <c r="AC51" s="398">
        <v>0</v>
      </c>
      <c r="AD51" s="398">
        <v>0</v>
      </c>
      <c r="AE51" s="155">
        <v>0</v>
      </c>
    </row>
    <row r="52" spans="1:32" ht="15" x14ac:dyDescent="0.25">
      <c r="B52" s="363"/>
      <c r="D52" s="155" t="s">
        <v>420</v>
      </c>
      <c r="F52" s="393"/>
      <c r="G52" s="393"/>
      <c r="H52" s="393"/>
      <c r="I52" s="393"/>
      <c r="J52" s="393"/>
      <c r="K52" s="393"/>
      <c r="L52" s="393"/>
      <c r="M52" s="393"/>
      <c r="N52" s="393"/>
      <c r="O52" s="398" t="s">
        <v>497</v>
      </c>
      <c r="P52" s="398" t="s">
        <v>497</v>
      </c>
      <c r="Q52" s="398" t="s">
        <v>497</v>
      </c>
      <c r="R52" s="398" t="s">
        <v>497</v>
      </c>
      <c r="S52" s="398" t="s">
        <v>497</v>
      </c>
      <c r="T52" s="398" t="s">
        <v>497</v>
      </c>
      <c r="U52" s="398" t="s">
        <v>497</v>
      </c>
      <c r="V52" s="398" t="s">
        <v>497</v>
      </c>
      <c r="W52" s="398" t="s">
        <v>497</v>
      </c>
      <c r="X52" s="398" t="s">
        <v>497</v>
      </c>
      <c r="Y52" s="398" t="s">
        <v>497</v>
      </c>
      <c r="Z52" s="398" t="s">
        <v>497</v>
      </c>
      <c r="AA52" s="398" t="s">
        <v>497</v>
      </c>
      <c r="AB52" s="398">
        <v>0</v>
      </c>
      <c r="AC52" s="398">
        <v>0</v>
      </c>
      <c r="AD52" s="398">
        <v>0</v>
      </c>
      <c r="AE52" s="155">
        <v>0</v>
      </c>
    </row>
    <row r="53" spans="1:32" x14ac:dyDescent="0.2">
      <c r="D53" s="155" t="s">
        <v>253</v>
      </c>
      <c r="F53" s="398">
        <v>0.18661002546762742</v>
      </c>
      <c r="G53" s="398">
        <v>0.19383738263936232</v>
      </c>
      <c r="H53" s="398">
        <v>0.20702311564283107</v>
      </c>
      <c r="I53" s="398">
        <v>0.20989370719450753</v>
      </c>
      <c r="J53" s="398">
        <v>0.20887898152348061</v>
      </c>
      <c r="K53" s="398">
        <v>0.21036925216642399</v>
      </c>
      <c r="L53" s="398">
        <v>0.21682953253074322</v>
      </c>
      <c r="M53" s="398">
        <v>0.22075019673775431</v>
      </c>
      <c r="N53" s="398">
        <v>0.22440884600048952</v>
      </c>
      <c r="O53" s="398">
        <v>0.22</v>
      </c>
      <c r="P53" s="398">
        <v>0.22</v>
      </c>
      <c r="Q53" s="398">
        <v>0.23</v>
      </c>
      <c r="R53" s="398">
        <v>0.23</v>
      </c>
      <c r="S53" s="398">
        <v>0.23</v>
      </c>
      <c r="T53" s="398">
        <v>0.23</v>
      </c>
      <c r="U53" s="398">
        <v>0.23</v>
      </c>
      <c r="V53" s="398">
        <v>0.22</v>
      </c>
      <c r="W53" s="362">
        <v>0.23</v>
      </c>
      <c r="X53" s="362">
        <v>0.23</v>
      </c>
      <c r="Y53" s="362">
        <v>0.23</v>
      </c>
      <c r="Z53" s="362">
        <v>0.22</v>
      </c>
      <c r="AA53" s="362">
        <v>0.25</v>
      </c>
      <c r="AB53" s="362">
        <v>0.24</v>
      </c>
      <c r="AC53" s="362">
        <v>0.24</v>
      </c>
      <c r="AD53" s="362">
        <v>0.18</v>
      </c>
      <c r="AE53" s="155">
        <v>0.21</v>
      </c>
    </row>
    <row r="54" spans="1:32" x14ac:dyDescent="0.2">
      <c r="D54" s="155" t="s">
        <v>254</v>
      </c>
      <c r="F54" s="398">
        <v>0.35204819305185459</v>
      </c>
      <c r="G54" s="398">
        <v>0.36770134406989319</v>
      </c>
      <c r="H54" s="398">
        <v>0.39207178635581158</v>
      </c>
      <c r="I54" s="398">
        <v>0.39771857757231155</v>
      </c>
      <c r="J54" s="398">
        <v>0.39461329456555017</v>
      </c>
      <c r="K54" s="398">
        <v>0.39739026444035236</v>
      </c>
      <c r="L54" s="398">
        <v>0.40996800364667146</v>
      </c>
      <c r="M54" s="398">
        <v>0.41686580597258283</v>
      </c>
      <c r="N54" s="398">
        <v>0.42365978290203382</v>
      </c>
      <c r="O54" s="398">
        <v>0.47</v>
      </c>
      <c r="P54" s="398">
        <v>0.47</v>
      </c>
      <c r="Q54" s="398">
        <v>0.48</v>
      </c>
      <c r="R54" s="398">
        <v>0.49</v>
      </c>
      <c r="S54" s="398">
        <v>0.46</v>
      </c>
      <c r="T54" s="398">
        <v>0.46</v>
      </c>
      <c r="U54" s="398">
        <v>0.46</v>
      </c>
      <c r="V54" s="398">
        <v>0.47</v>
      </c>
      <c r="W54" s="362">
        <v>0.47</v>
      </c>
      <c r="X54" s="362">
        <v>0.47</v>
      </c>
      <c r="Y54" s="362">
        <v>0.48</v>
      </c>
      <c r="Z54" s="362">
        <v>0.5</v>
      </c>
      <c r="AA54" s="362">
        <v>0.52</v>
      </c>
      <c r="AB54" s="362">
        <v>0.53</v>
      </c>
      <c r="AC54" s="362">
        <v>0.53</v>
      </c>
      <c r="AD54" s="362">
        <v>0.43</v>
      </c>
      <c r="AE54" s="155">
        <v>0.5</v>
      </c>
    </row>
    <row r="55" spans="1:32" x14ac:dyDescent="0.2">
      <c r="C55" s="155" t="s">
        <v>18</v>
      </c>
      <c r="F55" s="398">
        <v>8.1066656209820703E-2</v>
      </c>
      <c r="G55" s="398">
        <v>8.6763952143546874E-2</v>
      </c>
      <c r="H55" s="398">
        <v>9.6291451602071892E-2</v>
      </c>
      <c r="I55" s="398">
        <v>9.8060126301788647E-2</v>
      </c>
      <c r="J55" s="398">
        <v>9.933018306156878E-2</v>
      </c>
      <c r="K55" s="398">
        <v>9.1704709943739957E-2</v>
      </c>
      <c r="L55" s="398">
        <v>8.2128163249570313E-2</v>
      </c>
      <c r="M55" s="398">
        <v>7.8268595340723252E-2</v>
      </c>
      <c r="N55" s="398">
        <v>7.3987089321039742E-2</v>
      </c>
      <c r="O55" s="398">
        <v>0.06</v>
      </c>
      <c r="P55" s="398">
        <v>0.06</v>
      </c>
      <c r="Q55" s="398">
        <v>0.06</v>
      </c>
      <c r="R55" s="398">
        <v>0.06</v>
      </c>
      <c r="S55" s="398">
        <v>0.03</v>
      </c>
      <c r="T55" s="398">
        <v>0.03</v>
      </c>
      <c r="U55" s="398">
        <v>0.03</v>
      </c>
      <c r="V55" s="398">
        <v>0.03</v>
      </c>
      <c r="W55" s="362">
        <v>0.03</v>
      </c>
      <c r="X55" s="362">
        <v>0.03</v>
      </c>
      <c r="Y55" s="362">
        <v>0.03</v>
      </c>
      <c r="Z55" s="362">
        <v>0.03</v>
      </c>
      <c r="AA55" s="362">
        <v>0.02</v>
      </c>
      <c r="AB55" s="362">
        <v>0.02</v>
      </c>
      <c r="AC55" s="362">
        <v>0.02</v>
      </c>
      <c r="AD55" s="362">
        <v>0.02</v>
      </c>
      <c r="AE55" s="155">
        <v>0.02</v>
      </c>
    </row>
    <row r="56" spans="1:32" ht="17.25" x14ac:dyDescent="0.25">
      <c r="C56" s="155" t="s">
        <v>538</v>
      </c>
      <c r="F56" s="398">
        <v>1.409342703213062E-2</v>
      </c>
      <c r="G56" s="398">
        <v>1.1366764322064314E-2</v>
      </c>
      <c r="H56" s="398">
        <v>1.37408415691543E-2</v>
      </c>
      <c r="I56" s="398">
        <v>1.4373160331721924E-2</v>
      </c>
      <c r="J56" s="398">
        <v>1.4262930252366243E-2</v>
      </c>
      <c r="K56" s="398">
        <v>1.3810803771378753E-2</v>
      </c>
      <c r="L56" s="398">
        <v>1.3486833312777701E-2</v>
      </c>
      <c r="M56" s="398">
        <v>1.3459835924055997E-2</v>
      </c>
      <c r="N56" s="398">
        <v>1.3148968642102379E-2</v>
      </c>
      <c r="O56" s="398">
        <v>0.02</v>
      </c>
      <c r="P56" s="398">
        <v>0.02</v>
      </c>
      <c r="Q56" s="398">
        <v>0.02</v>
      </c>
      <c r="R56" s="398">
        <v>0.02</v>
      </c>
      <c r="S56" s="398">
        <v>0.02</v>
      </c>
      <c r="T56" s="398">
        <v>0.01</v>
      </c>
      <c r="U56" s="398">
        <v>0.02</v>
      </c>
      <c r="V56" s="398">
        <v>0.02</v>
      </c>
      <c r="W56" s="362">
        <v>0.02</v>
      </c>
      <c r="X56" s="362">
        <v>0.02</v>
      </c>
      <c r="Y56" s="362">
        <v>0.02</v>
      </c>
      <c r="Z56" s="362">
        <v>0.02</v>
      </c>
      <c r="AA56" s="362">
        <v>0.02</v>
      </c>
      <c r="AB56" s="362">
        <v>0.02</v>
      </c>
      <c r="AC56" s="362">
        <v>0.02</v>
      </c>
      <c r="AD56" s="362">
        <v>0</v>
      </c>
      <c r="AE56" s="155">
        <v>0</v>
      </c>
    </row>
    <row r="57" spans="1:32" ht="17.25" x14ac:dyDescent="0.25">
      <c r="C57" s="155" t="s">
        <v>539</v>
      </c>
      <c r="F57" s="398">
        <v>3.5621646323558092</v>
      </c>
      <c r="G57" s="398">
        <v>3.2515483262381148</v>
      </c>
      <c r="H57" s="398">
        <v>2.9497552134994782</v>
      </c>
      <c r="I57" s="398">
        <v>2.8893298515349377</v>
      </c>
      <c r="J57" s="398">
        <v>2.568053015366111</v>
      </c>
      <c r="K57" s="398">
        <v>2.279712648265356</v>
      </c>
      <c r="L57" s="398">
        <v>2.4592162548057472</v>
      </c>
      <c r="M57" s="398">
        <v>2.3567422708786587</v>
      </c>
      <c r="N57" s="398">
        <v>2.2667054242900884</v>
      </c>
      <c r="O57" s="398">
        <v>3.04</v>
      </c>
      <c r="P57" s="398">
        <v>2.7</v>
      </c>
      <c r="Q57" s="398">
        <v>1.97</v>
      </c>
      <c r="R57" s="398">
        <v>1.63</v>
      </c>
      <c r="S57" s="398">
        <v>1.44</v>
      </c>
      <c r="T57" s="398">
        <v>1.19</v>
      </c>
      <c r="U57" s="398">
        <v>0.92</v>
      </c>
      <c r="V57" s="398">
        <v>0.83</v>
      </c>
      <c r="W57" s="362">
        <v>0.71</v>
      </c>
      <c r="X57" s="362">
        <v>0.68</v>
      </c>
      <c r="Y57" s="362">
        <v>0.64</v>
      </c>
      <c r="Z57" s="362">
        <v>0.67</v>
      </c>
      <c r="AA57" s="362">
        <v>0.65</v>
      </c>
      <c r="AB57" s="362">
        <v>0.67</v>
      </c>
      <c r="AC57" s="362">
        <v>0.66</v>
      </c>
      <c r="AD57" s="362">
        <v>0.49</v>
      </c>
      <c r="AE57" s="155">
        <v>0.47</v>
      </c>
    </row>
    <row r="58" spans="1:32" ht="17.25" x14ac:dyDescent="0.25">
      <c r="C58" s="155" t="s">
        <v>540</v>
      </c>
      <c r="F58" s="398">
        <v>0.16712477388497826</v>
      </c>
      <c r="G58" s="398">
        <v>0.14603050406582091</v>
      </c>
      <c r="H58" s="398">
        <v>0.13628782660736785</v>
      </c>
      <c r="I58" s="398">
        <v>0.13536523591314015</v>
      </c>
      <c r="J58" s="398">
        <v>0.13152518004312672</v>
      </c>
      <c r="K58" s="398">
        <v>0.13287846535263195</v>
      </c>
      <c r="L58" s="398">
        <v>0.13104899105837908</v>
      </c>
      <c r="M58" s="398">
        <v>0.13197118372171118</v>
      </c>
      <c r="N58" s="398">
        <v>0.13442602129185299</v>
      </c>
      <c r="O58" s="398">
        <v>0.09</v>
      </c>
      <c r="P58" s="398">
        <v>0.1</v>
      </c>
      <c r="Q58" s="398">
        <v>0.1</v>
      </c>
      <c r="R58" s="398">
        <v>0.09</v>
      </c>
      <c r="S58" s="398">
        <v>0.08</v>
      </c>
      <c r="T58" s="398">
        <v>7.0000000000000007E-2</v>
      </c>
      <c r="U58" s="398">
        <v>7.0000000000000007E-2</v>
      </c>
      <c r="V58" s="398">
        <v>7.0000000000000007E-2</v>
      </c>
      <c r="W58" s="362">
        <v>0.06</v>
      </c>
      <c r="X58" s="362">
        <v>0.06</v>
      </c>
      <c r="Y58" s="362">
        <v>0.05</v>
      </c>
      <c r="Z58" s="362">
        <v>0.05</v>
      </c>
      <c r="AA58" s="362">
        <v>0.05</v>
      </c>
      <c r="AB58" s="362">
        <v>0.04</v>
      </c>
      <c r="AC58" s="362">
        <v>0.04</v>
      </c>
      <c r="AD58" s="362">
        <v>0.02</v>
      </c>
      <c r="AE58" s="155">
        <v>0.02</v>
      </c>
    </row>
    <row r="59" spans="1:32" x14ac:dyDescent="0.2">
      <c r="C59" s="123" t="s">
        <v>143</v>
      </c>
      <c r="D59" s="123"/>
      <c r="E59" s="362"/>
      <c r="F59" s="399">
        <f t="shared" ref="F59:AC59" si="9">SUM(F47:F58)</f>
        <v>6.3815127538917276</v>
      </c>
      <c r="G59" s="399">
        <f t="shared" si="9"/>
        <v>6.4766205567453925</v>
      </c>
      <c r="H59" s="399">
        <f t="shared" si="9"/>
        <v>6.0301422581139743</v>
      </c>
      <c r="I59" s="399">
        <f t="shared" si="9"/>
        <v>5.9026987124864938</v>
      </c>
      <c r="J59" s="399">
        <f t="shared" si="9"/>
        <v>5.1999423266915734</v>
      </c>
      <c r="K59" s="399">
        <f t="shared" si="9"/>
        <v>4.8327977431782401</v>
      </c>
      <c r="L59" s="399">
        <f t="shared" si="9"/>
        <v>4.908847104612394</v>
      </c>
      <c r="M59" s="399">
        <f t="shared" si="9"/>
        <v>4.7506338339815759</v>
      </c>
      <c r="N59" s="399">
        <f t="shared" si="9"/>
        <v>4.59488602278212</v>
      </c>
      <c r="O59" s="399">
        <f t="shared" si="9"/>
        <v>5.1999999999999993</v>
      </c>
      <c r="P59" s="399">
        <f t="shared" si="9"/>
        <v>4.83</v>
      </c>
      <c r="Q59" s="399">
        <f t="shared" si="9"/>
        <v>4.0799999999999992</v>
      </c>
      <c r="R59" s="399">
        <f t="shared" si="9"/>
        <v>3.62</v>
      </c>
      <c r="S59" s="399">
        <f t="shared" si="9"/>
        <v>3.3</v>
      </c>
      <c r="T59" s="399">
        <f t="shared" si="9"/>
        <v>2.94</v>
      </c>
      <c r="U59" s="399">
        <f t="shared" si="9"/>
        <v>2.59</v>
      </c>
      <c r="V59" s="399">
        <f t="shared" si="9"/>
        <v>2.4299999999999997</v>
      </c>
      <c r="W59" s="399">
        <f t="shared" si="9"/>
        <v>2.23</v>
      </c>
      <c r="X59" s="399">
        <f t="shared" si="9"/>
        <v>2.1</v>
      </c>
      <c r="Y59" s="399">
        <f t="shared" si="9"/>
        <v>1.9800000000000002</v>
      </c>
      <c r="Z59" s="399">
        <f t="shared" si="9"/>
        <v>1.9700000000000004</v>
      </c>
      <c r="AA59" s="399">
        <f t="shared" si="9"/>
        <v>1.9400000000000002</v>
      </c>
      <c r="AB59" s="399">
        <f t="shared" si="9"/>
        <v>1.9100000000000001</v>
      </c>
      <c r="AC59" s="399">
        <f t="shared" si="9"/>
        <v>1.87</v>
      </c>
      <c r="AD59" s="399">
        <f>SUM(AD47:AD58)</f>
        <v>1.3800000000000001</v>
      </c>
      <c r="AE59" s="399">
        <f>SUM(AE47:AE58)</f>
        <v>1.45</v>
      </c>
      <c r="AF59" s="399"/>
    </row>
    <row r="60" spans="1:32" x14ac:dyDescent="0.2">
      <c r="B60" s="123" t="s">
        <v>144</v>
      </c>
      <c r="F60" s="394">
        <f t="shared" ref="F60" si="10">F61-F59</f>
        <v>21.079764914577584</v>
      </c>
      <c r="G60" s="394">
        <f t="shared" ref="G60" si="11">G61-G59</f>
        <v>13.98940228095487</v>
      </c>
      <c r="H60" s="394">
        <f t="shared" ref="H60" si="12">H61-H59</f>
        <v>12.244719312385156</v>
      </c>
      <c r="I60" s="394">
        <f t="shared" ref="I60" si="13">I61-I59</f>
        <v>11.775349719379101</v>
      </c>
      <c r="J60" s="394">
        <f t="shared" ref="J60" si="14">J61-J59</f>
        <v>10.800985280866975</v>
      </c>
      <c r="K60" s="394">
        <f t="shared" ref="K60" si="15">K61-K59</f>
        <v>11.310912417864522</v>
      </c>
      <c r="L60" s="394">
        <f t="shared" ref="L60" si="16">L61-L59</f>
        <v>9.164173811111926</v>
      </c>
      <c r="M60" s="394">
        <f t="shared" ref="M60" si="17">M61-M59</f>
        <v>8.5406602229087216</v>
      </c>
      <c r="N60" s="394">
        <f t="shared" ref="N60" si="18">N61-N59</f>
        <v>8.5786145542556618</v>
      </c>
      <c r="O60" s="394">
        <f t="shared" ref="O60" si="19">O61-O59</f>
        <v>7.48</v>
      </c>
      <c r="P60" s="394">
        <f t="shared" ref="P60" si="20">P61-P59</f>
        <v>7.7099999999999991</v>
      </c>
      <c r="Q60" s="394">
        <f t="shared" ref="Q60" si="21">Q61-Q59</f>
        <v>7.410000000000001</v>
      </c>
      <c r="R60" s="394">
        <f t="shared" ref="R60" si="22">R61-R59</f>
        <v>6.1499999999999995</v>
      </c>
      <c r="S60" s="394">
        <f t="shared" ref="S60" si="23">S61-S59</f>
        <v>5.8999999999999995</v>
      </c>
      <c r="T60" s="394">
        <f t="shared" ref="T60" si="24">T61-T59</f>
        <v>6.370000000000001</v>
      </c>
      <c r="U60" s="394">
        <f t="shared" ref="U60" si="25">U61-U59</f>
        <v>5.8000000000000007</v>
      </c>
      <c r="V60" s="394">
        <f t="shared" ref="V60" si="26">V61-V59</f>
        <v>5.6400000000000006</v>
      </c>
      <c r="W60" s="394">
        <f t="shared" ref="W60" si="27">W61-W59</f>
        <v>5.4499999999999993</v>
      </c>
      <c r="X60" s="394">
        <f t="shared" ref="X60" si="28">X61-X59</f>
        <v>5.3100000000000005</v>
      </c>
      <c r="Y60" s="394">
        <f t="shared" ref="Y60" si="29">Y61-Y59</f>
        <v>5.2299999999999995</v>
      </c>
      <c r="Z60" s="394">
        <f t="shared" ref="Z60" si="30">Z61-Z59</f>
        <v>5.1599999999999993</v>
      </c>
      <c r="AA60" s="394">
        <f t="shared" ref="AA60" si="31">AA61-AA59</f>
        <v>5.1599999999999993</v>
      </c>
      <c r="AB60" s="394">
        <f t="shared" ref="AB60" si="32">AB61-AB59</f>
        <v>5.37</v>
      </c>
      <c r="AC60" s="394">
        <f t="shared" ref="AC60" si="33">AC61-AC59</f>
        <v>5.16</v>
      </c>
      <c r="AD60" s="394">
        <f>AD61-AD59</f>
        <v>4.96</v>
      </c>
      <c r="AE60" s="394">
        <f>AE61-AE59</f>
        <v>5.29</v>
      </c>
    </row>
    <row r="61" spans="1:32" x14ac:dyDescent="0.2">
      <c r="B61" s="123" t="s">
        <v>145</v>
      </c>
      <c r="F61" s="394">
        <v>27.461277668469311</v>
      </c>
      <c r="G61" s="394">
        <v>20.466022837700262</v>
      </c>
      <c r="H61" s="394">
        <v>18.27486157049913</v>
      </c>
      <c r="I61" s="394">
        <v>17.678048431865594</v>
      </c>
      <c r="J61" s="394">
        <v>16.000927607558548</v>
      </c>
      <c r="K61" s="394">
        <v>16.143710161042762</v>
      </c>
      <c r="L61" s="394">
        <v>14.073020915724321</v>
      </c>
      <c r="M61" s="394">
        <v>13.291294056890298</v>
      </c>
      <c r="N61" s="394">
        <v>13.173500577037782</v>
      </c>
      <c r="O61" s="394">
        <v>12.68</v>
      </c>
      <c r="P61" s="394">
        <v>12.54</v>
      </c>
      <c r="Q61" s="394">
        <v>11.49</v>
      </c>
      <c r="R61" s="394">
        <v>9.77</v>
      </c>
      <c r="S61" s="394">
        <v>9.1999999999999993</v>
      </c>
      <c r="T61" s="394">
        <v>9.31</v>
      </c>
      <c r="U61" s="394">
        <v>8.39</v>
      </c>
      <c r="V61" s="394">
        <v>8.07</v>
      </c>
      <c r="W61" s="394">
        <v>7.68</v>
      </c>
      <c r="X61" s="394">
        <v>7.41</v>
      </c>
      <c r="Y61" s="394">
        <v>7.21</v>
      </c>
      <c r="Z61" s="394">
        <v>7.13</v>
      </c>
      <c r="AA61" s="394">
        <v>7.1</v>
      </c>
      <c r="AB61" s="394">
        <v>7.28</v>
      </c>
      <c r="AC61" s="394">
        <v>7.03</v>
      </c>
      <c r="AD61" s="394">
        <v>6.34</v>
      </c>
      <c r="AE61" s="52">
        <v>6.74</v>
      </c>
    </row>
    <row r="62" spans="1:32" ht="14.25" x14ac:dyDescent="0.25">
      <c r="B62" s="396" t="s">
        <v>543</v>
      </c>
      <c r="C62" s="160"/>
      <c r="D62" s="160"/>
      <c r="E62" s="160"/>
      <c r="F62" s="397">
        <f>F59/F61</f>
        <v>0.23238222310460446</v>
      </c>
      <c r="G62" s="397">
        <f t="shared" ref="G62:AE62" si="34">G59/G61</f>
        <v>0.31645721340713412</v>
      </c>
      <c r="H62" s="397">
        <f t="shared" si="34"/>
        <v>0.32996924408162709</v>
      </c>
      <c r="I62" s="397">
        <f t="shared" si="34"/>
        <v>0.33389990615969661</v>
      </c>
      <c r="J62" s="397">
        <f t="shared" si="34"/>
        <v>0.32497755469096773</v>
      </c>
      <c r="K62" s="397">
        <f t="shared" si="34"/>
        <v>0.29936103256118407</v>
      </c>
      <c r="L62" s="397">
        <f t="shared" si="34"/>
        <v>0.34881260633440492</v>
      </c>
      <c r="M62" s="397">
        <f t="shared" si="34"/>
        <v>0.35742447752999751</v>
      </c>
      <c r="N62" s="397">
        <f t="shared" si="34"/>
        <v>0.34879764842393429</v>
      </c>
      <c r="O62" s="397">
        <f t="shared" si="34"/>
        <v>0.41009463722397471</v>
      </c>
      <c r="P62" s="397">
        <f t="shared" si="34"/>
        <v>0.38516746411483255</v>
      </c>
      <c r="Q62" s="397">
        <f t="shared" si="34"/>
        <v>0.35509138381201039</v>
      </c>
      <c r="R62" s="397">
        <f t="shared" si="34"/>
        <v>0.37052200614124875</v>
      </c>
      <c r="S62" s="397">
        <f t="shared" si="34"/>
        <v>0.35869565217391303</v>
      </c>
      <c r="T62" s="397">
        <f t="shared" si="34"/>
        <v>0.31578947368421051</v>
      </c>
      <c r="U62" s="397">
        <f t="shared" si="34"/>
        <v>0.30870083432657924</v>
      </c>
      <c r="V62" s="397">
        <f t="shared" si="34"/>
        <v>0.3011152416356877</v>
      </c>
      <c r="W62" s="397">
        <f t="shared" si="34"/>
        <v>0.29036458333333331</v>
      </c>
      <c r="X62" s="397">
        <f t="shared" si="34"/>
        <v>0.2834008097165992</v>
      </c>
      <c r="Y62" s="397">
        <f t="shared" si="34"/>
        <v>0.27461858529819699</v>
      </c>
      <c r="Z62" s="397">
        <f t="shared" si="34"/>
        <v>0.27629733520336613</v>
      </c>
      <c r="AA62" s="397">
        <f t="shared" si="34"/>
        <v>0.27323943661971833</v>
      </c>
      <c r="AB62" s="397">
        <f t="shared" si="34"/>
        <v>0.26236263736263737</v>
      </c>
      <c r="AC62" s="397">
        <f t="shared" si="34"/>
        <v>0.26600284495021337</v>
      </c>
      <c r="AD62" s="397">
        <f t="shared" si="34"/>
        <v>0.21766561514195587</v>
      </c>
      <c r="AE62" s="397">
        <f t="shared" si="34"/>
        <v>0.21513353115727002</v>
      </c>
    </row>
    <row r="63" spans="1:32" ht="19.5" customHeight="1" x14ac:dyDescent="0.25">
      <c r="A63" s="50" t="s">
        <v>255</v>
      </c>
      <c r="B63" s="363"/>
      <c r="F63" s="364"/>
      <c r="G63" s="364"/>
      <c r="H63" s="364"/>
      <c r="I63" s="364"/>
      <c r="J63" s="364"/>
      <c r="K63" s="364"/>
      <c r="L63" s="364"/>
      <c r="M63" s="364"/>
      <c r="N63" s="364"/>
      <c r="O63" s="364"/>
      <c r="P63" s="364"/>
      <c r="Q63" s="364"/>
      <c r="R63" s="364"/>
      <c r="S63" s="364"/>
      <c r="T63" s="364"/>
      <c r="U63" s="364"/>
      <c r="V63" s="242"/>
      <c r="W63" s="242"/>
      <c r="X63" s="242"/>
      <c r="Y63" s="242"/>
      <c r="Z63" s="242"/>
      <c r="AA63" s="242"/>
      <c r="AB63" s="242"/>
      <c r="AC63" s="242"/>
      <c r="AD63" s="242"/>
      <c r="AE63" s="242"/>
    </row>
    <row r="64" spans="1:32" ht="15" x14ac:dyDescent="0.25">
      <c r="A64" s="402" t="s">
        <v>147</v>
      </c>
      <c r="B64" s="275" t="s">
        <v>438</v>
      </c>
      <c r="F64" s="403"/>
      <c r="G64" s="403"/>
      <c r="H64" s="403"/>
      <c r="I64" s="403"/>
      <c r="J64" s="403"/>
      <c r="K64" s="403"/>
      <c r="L64" s="403"/>
      <c r="M64" s="403"/>
      <c r="N64" s="403"/>
      <c r="O64" s="403"/>
      <c r="P64" s="403"/>
      <c r="Q64" s="403"/>
    </row>
    <row r="65" spans="1:6" x14ac:dyDescent="0.2">
      <c r="A65" s="379"/>
      <c r="B65" s="34" t="s">
        <v>362</v>
      </c>
    </row>
    <row r="66" spans="1:6" x14ac:dyDescent="0.2">
      <c r="A66" s="379"/>
      <c r="B66" s="34" t="s">
        <v>364</v>
      </c>
      <c r="E66" s="275"/>
      <c r="F66" s="275"/>
    </row>
    <row r="67" spans="1:6" x14ac:dyDescent="0.2">
      <c r="A67" s="379"/>
      <c r="B67" s="275" t="s">
        <v>363</v>
      </c>
      <c r="E67" s="275"/>
      <c r="F67" s="275"/>
    </row>
    <row r="68" spans="1:6" x14ac:dyDescent="0.2">
      <c r="A68" s="402" t="s">
        <v>148</v>
      </c>
      <c r="B68" s="34" t="s">
        <v>149</v>
      </c>
    </row>
    <row r="69" spans="1:6" x14ac:dyDescent="0.2">
      <c r="B69" s="34" t="s">
        <v>150</v>
      </c>
    </row>
    <row r="70" spans="1:6" x14ac:dyDescent="0.2">
      <c r="B70" s="34" t="s">
        <v>151</v>
      </c>
    </row>
    <row r="71" spans="1:6" x14ac:dyDescent="0.2">
      <c r="B71" s="34" t="s">
        <v>152</v>
      </c>
    </row>
    <row r="72" spans="1:6" x14ac:dyDescent="0.2">
      <c r="A72" s="402" t="s">
        <v>153</v>
      </c>
      <c r="B72" s="34" t="s">
        <v>154</v>
      </c>
    </row>
    <row r="73" spans="1:6" x14ac:dyDescent="0.2">
      <c r="A73" s="402" t="s">
        <v>155</v>
      </c>
      <c r="B73" s="34" t="s">
        <v>156</v>
      </c>
    </row>
    <row r="74" spans="1:6" x14ac:dyDescent="0.2">
      <c r="B74" s="34" t="s">
        <v>157</v>
      </c>
    </row>
    <row r="75" spans="1:6" x14ac:dyDescent="0.2">
      <c r="A75" s="402" t="s">
        <v>158</v>
      </c>
      <c r="B75" s="34" t="s">
        <v>159</v>
      </c>
    </row>
    <row r="76" spans="1:6" x14ac:dyDescent="0.2">
      <c r="A76" s="402" t="s">
        <v>267</v>
      </c>
      <c r="B76" s="34" t="s">
        <v>439</v>
      </c>
    </row>
    <row r="77" spans="1:6" x14ac:dyDescent="0.2">
      <c r="A77" s="402" t="s">
        <v>421</v>
      </c>
      <c r="B77" s="34" t="s">
        <v>422</v>
      </c>
    </row>
  </sheetData>
  <hyperlinks>
    <hyperlink ref="B64" r:id="rId1" xr:uid="{C35A1038-E1B3-4691-9402-E463F31DA5D5}"/>
    <hyperlink ref="B67" r:id="rId2" xr:uid="{C5D85C0C-5053-43FF-A578-A2D621BBC97C}"/>
  </hyperlinks>
  <pageMargins left="0.70866141732283472" right="0.70866141732283472" top="0.74803149606299213" bottom="0.74803149606299213" header="0.31496062992125984" footer="0.31496062992125984"/>
  <pageSetup paperSize="9" scale="36" orientation="portrait" r:id="rId3"/>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7"/>
  <sheetViews>
    <sheetView zoomScale="75" zoomScaleNormal="75" workbookViewId="0">
      <selection activeCell="G21" sqref="G21"/>
    </sheetView>
  </sheetViews>
  <sheetFormatPr defaultRowHeight="12.75" x14ac:dyDescent="0.2"/>
  <cols>
    <col min="1" max="1" width="38.28515625" style="155" customWidth="1"/>
    <col min="2" max="2" width="24" style="155" customWidth="1"/>
    <col min="3" max="9" width="7.7109375" style="155" customWidth="1"/>
    <col min="10" max="10" width="7.7109375" style="379" customWidth="1"/>
    <col min="11" max="11" width="7.7109375" style="155" customWidth="1"/>
    <col min="12" max="26" width="9.140625" style="155"/>
    <col min="27" max="27" width="16.7109375" style="155" customWidth="1"/>
    <col min="28" max="16384" width="9.140625" style="155"/>
  </cols>
  <sheetData>
    <row r="1" spans="1:22" s="6" customFormat="1" ht="18.75" x14ac:dyDescent="0.25">
      <c r="A1" s="1" t="s">
        <v>209</v>
      </c>
      <c r="J1" s="5"/>
    </row>
    <row r="2" spans="1:22" ht="12" customHeight="1" x14ac:dyDescent="0.25">
      <c r="A2" s="20"/>
      <c r="I2" s="379"/>
      <c r="J2" s="155"/>
      <c r="K2" s="160"/>
      <c r="M2" s="160"/>
      <c r="O2" s="160"/>
      <c r="Q2" s="160"/>
      <c r="S2" s="160"/>
      <c r="U2" s="160"/>
      <c r="V2" s="160"/>
    </row>
    <row r="3" spans="1:22" ht="15.75" x14ac:dyDescent="0.25">
      <c r="A3" s="19" t="s">
        <v>13</v>
      </c>
      <c r="B3" s="19" t="s">
        <v>160</v>
      </c>
      <c r="C3" s="19"/>
      <c r="D3" s="19"/>
      <c r="E3" s="19"/>
      <c r="F3" s="19"/>
      <c r="G3" s="19"/>
      <c r="H3" s="19"/>
      <c r="I3" s="18"/>
      <c r="J3" s="18"/>
      <c r="L3" s="18"/>
      <c r="N3" s="18"/>
      <c r="P3" s="18"/>
      <c r="R3" s="18"/>
      <c r="T3" s="18"/>
    </row>
    <row r="4" spans="1:22" s="1" customFormat="1" ht="18.75" x14ac:dyDescent="0.25">
      <c r="A4" s="17" t="s">
        <v>12</v>
      </c>
      <c r="B4" s="17" t="s">
        <v>161</v>
      </c>
      <c r="C4" s="17">
        <v>2003</v>
      </c>
      <c r="D4" s="16">
        <v>2004</v>
      </c>
      <c r="E4" s="16">
        <v>2005</v>
      </c>
      <c r="F4" s="16">
        <v>2006</v>
      </c>
      <c r="G4" s="16">
        <v>2007</v>
      </c>
      <c r="H4" s="16">
        <v>2008</v>
      </c>
      <c r="I4" s="16">
        <v>2009</v>
      </c>
      <c r="J4" s="16">
        <v>2010</v>
      </c>
      <c r="K4" s="16">
        <v>2011</v>
      </c>
      <c r="L4" s="16">
        <v>2012</v>
      </c>
      <c r="M4" s="16">
        <v>2013</v>
      </c>
      <c r="N4" s="16">
        <v>2014</v>
      </c>
      <c r="O4" s="16">
        <v>2015</v>
      </c>
      <c r="P4" s="16">
        <v>2016</v>
      </c>
      <c r="Q4" s="16">
        <v>2017</v>
      </c>
      <c r="R4" s="16">
        <v>2018</v>
      </c>
      <c r="S4" s="16">
        <v>2019</v>
      </c>
      <c r="T4" s="16">
        <v>2020</v>
      </c>
      <c r="U4" s="16">
        <v>2021</v>
      </c>
      <c r="V4" s="16">
        <v>2022</v>
      </c>
    </row>
    <row r="5" spans="1:22" s="1" customFormat="1" ht="8.25" customHeight="1" x14ac:dyDescent="0.25">
      <c r="A5" s="15"/>
      <c r="F5" s="14"/>
    </row>
    <row r="6" spans="1:22" s="1" customFormat="1" ht="18" hidden="1" customHeight="1" x14ac:dyDescent="0.25">
      <c r="A6" s="9" t="s">
        <v>122</v>
      </c>
      <c r="C6" s="8"/>
      <c r="D6" s="8"/>
      <c r="E6" s="8"/>
      <c r="G6" s="8"/>
      <c r="H6" s="8"/>
      <c r="I6" s="8"/>
      <c r="J6" s="8"/>
      <c r="K6" s="8"/>
      <c r="L6" s="8" t="s">
        <v>6</v>
      </c>
    </row>
    <row r="7" spans="1:22" s="1" customFormat="1" ht="18" hidden="1" customHeight="1" x14ac:dyDescent="0.25">
      <c r="A7" s="7" t="s">
        <v>11</v>
      </c>
      <c r="B7" s="5"/>
      <c r="C7" s="5" t="s">
        <v>2</v>
      </c>
      <c r="D7" s="5" t="s">
        <v>2</v>
      </c>
      <c r="E7" s="5" t="s">
        <v>2</v>
      </c>
      <c r="F7" s="5" t="s">
        <v>2</v>
      </c>
      <c r="G7" s="5" t="s">
        <v>2</v>
      </c>
      <c r="H7" s="5" t="s">
        <v>2</v>
      </c>
      <c r="I7" s="5" t="s">
        <v>2</v>
      </c>
      <c r="J7" s="5" t="s">
        <v>2</v>
      </c>
      <c r="K7" s="5" t="s">
        <v>2</v>
      </c>
      <c r="L7" s="5" t="s">
        <v>2</v>
      </c>
    </row>
    <row r="8" spans="1:22" ht="7.5" hidden="1" customHeight="1" x14ac:dyDescent="0.2">
      <c r="A8" s="7"/>
      <c r="F8" s="379"/>
      <c r="G8" s="155" t="s">
        <v>10</v>
      </c>
      <c r="H8" s="155" t="s">
        <v>10</v>
      </c>
      <c r="I8" s="155" t="s">
        <v>10</v>
      </c>
      <c r="J8" s="155" t="s">
        <v>10</v>
      </c>
    </row>
    <row r="9" spans="1:22" ht="18" customHeight="1" x14ac:dyDescent="0.2">
      <c r="A9" s="13" t="s">
        <v>162</v>
      </c>
      <c r="B9" s="6"/>
      <c r="C9" s="8"/>
      <c r="D9" s="8"/>
      <c r="E9" s="8"/>
      <c r="G9" s="8"/>
      <c r="H9" s="8"/>
      <c r="I9" s="8"/>
      <c r="J9" s="8"/>
      <c r="K9" s="8"/>
      <c r="V9" s="8" t="s">
        <v>6</v>
      </c>
    </row>
    <row r="10" spans="1:22" ht="18" customHeight="1" x14ac:dyDescent="0.25">
      <c r="A10" s="13"/>
      <c r="B10" s="6"/>
      <c r="C10" s="8"/>
      <c r="D10" s="8"/>
      <c r="E10" s="8"/>
      <c r="G10" s="8"/>
      <c r="H10" s="8"/>
      <c r="I10" s="8"/>
      <c r="J10" s="8"/>
      <c r="K10" s="8"/>
      <c r="M10" s="8"/>
      <c r="O10" s="103"/>
    </row>
    <row r="11" spans="1:22" ht="18" customHeight="1" x14ac:dyDescent="0.2">
      <c r="A11" s="7" t="s">
        <v>3</v>
      </c>
      <c r="B11" s="7" t="s">
        <v>163</v>
      </c>
      <c r="C11" s="6">
        <v>31</v>
      </c>
      <c r="D11" s="6">
        <v>26</v>
      </c>
      <c r="E11" s="6">
        <v>24</v>
      </c>
      <c r="F11" s="6">
        <v>27</v>
      </c>
      <c r="G11" s="6">
        <v>24</v>
      </c>
      <c r="H11" s="6">
        <v>25</v>
      </c>
      <c r="I11" s="6">
        <v>26</v>
      </c>
      <c r="J11" s="5" t="s">
        <v>4</v>
      </c>
      <c r="K11" s="5">
        <v>23</v>
      </c>
      <c r="L11" s="5">
        <v>21</v>
      </c>
      <c r="M11" s="5" t="s">
        <v>4</v>
      </c>
      <c r="N11" s="6">
        <v>22</v>
      </c>
      <c r="O11" s="6">
        <v>23</v>
      </c>
      <c r="P11" s="56">
        <v>20.8</v>
      </c>
      <c r="Q11" s="56">
        <v>22</v>
      </c>
      <c r="R11" s="56">
        <v>20.3</v>
      </c>
      <c r="S11" s="56">
        <v>16.7</v>
      </c>
      <c r="T11" s="56">
        <v>13.5</v>
      </c>
      <c r="U11" s="59" t="s">
        <v>4</v>
      </c>
      <c r="V11" s="59" t="s">
        <v>2</v>
      </c>
    </row>
    <row r="12" spans="1:22" ht="18" customHeight="1" x14ac:dyDescent="0.2">
      <c r="A12" s="7" t="s">
        <v>164</v>
      </c>
      <c r="B12" s="7" t="s">
        <v>165</v>
      </c>
      <c r="C12" s="12" t="s">
        <v>2</v>
      </c>
      <c r="D12" s="12" t="s">
        <v>2</v>
      </c>
      <c r="E12" s="5">
        <v>64</v>
      </c>
      <c r="F12" s="5">
        <v>49</v>
      </c>
      <c r="G12" s="5">
        <v>53</v>
      </c>
      <c r="H12" s="5">
        <v>55</v>
      </c>
      <c r="I12" s="5" t="s">
        <v>4</v>
      </c>
      <c r="J12" s="5">
        <v>59</v>
      </c>
      <c r="K12" s="5">
        <v>44</v>
      </c>
      <c r="L12" s="5">
        <v>53</v>
      </c>
      <c r="M12" s="5">
        <v>48</v>
      </c>
      <c r="N12" s="6">
        <v>47</v>
      </c>
      <c r="O12" s="6">
        <v>46</v>
      </c>
      <c r="P12" s="56">
        <v>43</v>
      </c>
      <c r="Q12" s="56">
        <v>40</v>
      </c>
      <c r="R12" s="56">
        <v>38.200000000000003</v>
      </c>
      <c r="S12" s="56">
        <v>35.5</v>
      </c>
      <c r="T12" s="56">
        <v>23.6</v>
      </c>
      <c r="U12" s="59">
        <v>25</v>
      </c>
      <c r="V12" s="59">
        <v>26.6</v>
      </c>
    </row>
    <row r="13" spans="1:22" ht="18" customHeight="1" x14ac:dyDescent="0.2">
      <c r="A13" s="7" t="s">
        <v>166</v>
      </c>
      <c r="B13" s="7" t="s">
        <v>165</v>
      </c>
      <c r="C13" s="5" t="s">
        <v>4</v>
      </c>
      <c r="D13" s="6">
        <v>35</v>
      </c>
      <c r="E13" s="5" t="s">
        <v>4</v>
      </c>
      <c r="F13" s="6">
        <v>33</v>
      </c>
      <c r="G13" s="6">
        <v>32</v>
      </c>
      <c r="H13" s="6">
        <v>33</v>
      </c>
      <c r="I13" s="6">
        <v>33</v>
      </c>
      <c r="J13" s="6">
        <v>33</v>
      </c>
      <c r="K13" s="5" t="s">
        <v>4</v>
      </c>
      <c r="L13" s="6">
        <v>30</v>
      </c>
      <c r="M13" s="6">
        <v>31</v>
      </c>
      <c r="N13" s="6">
        <v>29</v>
      </c>
      <c r="O13" s="6">
        <v>27</v>
      </c>
      <c r="P13" s="56">
        <v>28.6</v>
      </c>
      <c r="Q13" s="56">
        <v>27</v>
      </c>
      <c r="R13" s="56">
        <v>27</v>
      </c>
      <c r="S13" s="56">
        <v>26.2</v>
      </c>
      <c r="T13" s="56">
        <v>19.7</v>
      </c>
      <c r="U13" s="59" t="s">
        <v>4</v>
      </c>
      <c r="V13" s="59" t="s">
        <v>4</v>
      </c>
    </row>
    <row r="14" spans="1:22" ht="18" customHeight="1" x14ac:dyDescent="0.2">
      <c r="A14" s="7" t="s">
        <v>167</v>
      </c>
      <c r="B14" s="7" t="s">
        <v>165</v>
      </c>
      <c r="C14" s="6">
        <v>38</v>
      </c>
      <c r="D14" s="6">
        <v>37</v>
      </c>
      <c r="E14" s="6">
        <v>36</v>
      </c>
      <c r="F14" s="6">
        <v>37</v>
      </c>
      <c r="G14" s="6">
        <v>38</v>
      </c>
      <c r="H14" s="6">
        <v>37</v>
      </c>
      <c r="I14" s="6">
        <v>35</v>
      </c>
      <c r="J14" s="6">
        <v>40</v>
      </c>
      <c r="K14" s="5">
        <v>32</v>
      </c>
      <c r="L14" s="5">
        <v>33</v>
      </c>
      <c r="M14" s="6">
        <v>30</v>
      </c>
      <c r="N14" s="6">
        <v>30</v>
      </c>
      <c r="O14" s="6">
        <v>30</v>
      </c>
      <c r="P14" s="56">
        <v>30.9</v>
      </c>
      <c r="Q14" s="56">
        <v>30</v>
      </c>
      <c r="R14" s="56">
        <v>29.5</v>
      </c>
      <c r="S14" s="56">
        <v>31.1</v>
      </c>
      <c r="T14" s="56">
        <v>22.1</v>
      </c>
      <c r="U14" s="56">
        <v>22.2</v>
      </c>
      <c r="V14" s="59">
        <v>21.2</v>
      </c>
    </row>
    <row r="15" spans="1:22" ht="18" customHeight="1" x14ac:dyDescent="0.2">
      <c r="A15" s="7" t="s">
        <v>168</v>
      </c>
      <c r="B15" s="7" t="s">
        <v>165</v>
      </c>
      <c r="C15" s="12" t="s">
        <v>2</v>
      </c>
      <c r="D15" s="12" t="s">
        <v>2</v>
      </c>
      <c r="E15" s="12" t="s">
        <v>2</v>
      </c>
      <c r="F15" s="5" t="s">
        <v>4</v>
      </c>
      <c r="G15" s="5">
        <v>53</v>
      </c>
      <c r="H15" s="5">
        <v>53</v>
      </c>
      <c r="I15" s="5">
        <v>54</v>
      </c>
      <c r="J15" s="5">
        <v>55</v>
      </c>
      <c r="K15" s="5" t="s">
        <v>4</v>
      </c>
      <c r="L15" s="5">
        <v>53</v>
      </c>
      <c r="M15" s="5">
        <v>52</v>
      </c>
      <c r="N15" s="6">
        <v>46</v>
      </c>
      <c r="O15" s="6">
        <v>48</v>
      </c>
      <c r="P15" s="56">
        <v>44.9</v>
      </c>
      <c r="Q15" s="56">
        <v>44</v>
      </c>
      <c r="R15" s="56">
        <v>43.4</v>
      </c>
      <c r="S15" s="56">
        <v>43</v>
      </c>
      <c r="T15" s="56">
        <v>31.2</v>
      </c>
      <c r="U15" s="56">
        <v>31.7</v>
      </c>
      <c r="V15" s="59">
        <v>29</v>
      </c>
    </row>
    <row r="16" spans="1:22" ht="18" customHeight="1" x14ac:dyDescent="0.2">
      <c r="A16" s="7" t="s">
        <v>169</v>
      </c>
      <c r="B16" s="7" t="s">
        <v>170</v>
      </c>
      <c r="C16" s="12" t="s">
        <v>2</v>
      </c>
      <c r="D16" s="12" t="s">
        <v>2</v>
      </c>
      <c r="E16" s="12" t="s">
        <v>2</v>
      </c>
      <c r="F16" s="5" t="s">
        <v>4</v>
      </c>
      <c r="G16" s="5">
        <v>36</v>
      </c>
      <c r="H16" s="5">
        <v>43</v>
      </c>
      <c r="I16" s="5">
        <v>45</v>
      </c>
      <c r="J16" s="5">
        <v>40</v>
      </c>
      <c r="K16" s="5">
        <v>36</v>
      </c>
      <c r="L16" s="5">
        <v>32</v>
      </c>
      <c r="M16" s="5">
        <v>31</v>
      </c>
      <c r="N16" s="6">
        <v>29</v>
      </c>
      <c r="O16" s="6">
        <v>28</v>
      </c>
      <c r="P16" s="56">
        <v>10.3</v>
      </c>
      <c r="Q16" s="59" t="s">
        <v>2</v>
      </c>
      <c r="R16" s="59" t="s">
        <v>2</v>
      </c>
      <c r="S16" s="59" t="s">
        <v>2</v>
      </c>
      <c r="T16" s="59" t="s">
        <v>2</v>
      </c>
      <c r="U16" s="59" t="s">
        <v>2</v>
      </c>
      <c r="V16" s="59" t="s">
        <v>2</v>
      </c>
    </row>
    <row r="17" spans="1:26" ht="18" customHeight="1" x14ac:dyDescent="0.2">
      <c r="A17" s="7" t="s">
        <v>8</v>
      </c>
      <c r="B17" s="6" t="s">
        <v>31</v>
      </c>
      <c r="C17" s="12" t="s">
        <v>2</v>
      </c>
      <c r="D17" s="12" t="s">
        <v>2</v>
      </c>
      <c r="E17" s="6">
        <v>4</v>
      </c>
      <c r="F17" s="6">
        <v>4</v>
      </c>
      <c r="G17" s="6">
        <v>5</v>
      </c>
      <c r="H17" s="6">
        <v>5</v>
      </c>
      <c r="I17" s="6">
        <v>4</v>
      </c>
      <c r="J17" s="6">
        <v>3</v>
      </c>
      <c r="K17" s="6">
        <v>3</v>
      </c>
      <c r="L17" s="6">
        <v>3</v>
      </c>
      <c r="M17" s="6">
        <v>3</v>
      </c>
      <c r="N17" s="6">
        <v>2</v>
      </c>
      <c r="O17" s="6">
        <v>2</v>
      </c>
      <c r="P17" s="56">
        <v>2</v>
      </c>
      <c r="Q17" s="56">
        <v>2</v>
      </c>
      <c r="R17" s="56">
        <v>1.9</v>
      </c>
      <c r="S17" s="56">
        <v>1.9</v>
      </c>
      <c r="T17" s="56">
        <v>1.7</v>
      </c>
      <c r="U17" s="59" t="s">
        <v>2</v>
      </c>
      <c r="V17" s="59" t="s">
        <v>2</v>
      </c>
    </row>
    <row r="18" spans="1:26" ht="18" customHeight="1" x14ac:dyDescent="0.2">
      <c r="A18" s="7" t="s">
        <v>171</v>
      </c>
      <c r="B18" s="7" t="s">
        <v>165</v>
      </c>
      <c r="C18" s="12" t="s">
        <v>2</v>
      </c>
      <c r="D18" s="12" t="s">
        <v>2</v>
      </c>
      <c r="E18" s="5">
        <v>34</v>
      </c>
      <c r="F18" s="5" t="s">
        <v>2</v>
      </c>
      <c r="G18" s="5">
        <v>41</v>
      </c>
      <c r="H18" s="5">
        <v>42</v>
      </c>
      <c r="I18" s="5">
        <v>38</v>
      </c>
      <c r="J18" s="5">
        <v>41</v>
      </c>
      <c r="K18" s="5">
        <v>37</v>
      </c>
      <c r="L18" s="5">
        <v>39</v>
      </c>
      <c r="M18" s="5">
        <v>38</v>
      </c>
      <c r="N18" s="6">
        <v>34</v>
      </c>
      <c r="O18" s="6">
        <v>32</v>
      </c>
      <c r="P18" s="56">
        <v>32.9</v>
      </c>
      <c r="Q18" s="56">
        <v>30</v>
      </c>
      <c r="R18" s="56">
        <v>27.9</v>
      </c>
      <c r="S18" s="56">
        <v>27</v>
      </c>
      <c r="T18" s="56">
        <v>18.399999999999999</v>
      </c>
      <c r="U18" s="59">
        <v>18.2</v>
      </c>
      <c r="V18" s="59">
        <v>17.399999999999999</v>
      </c>
    </row>
    <row r="19" spans="1:26" ht="18" customHeight="1" x14ac:dyDescent="0.2">
      <c r="A19" s="7" t="s">
        <v>5</v>
      </c>
      <c r="B19" s="7" t="s">
        <v>163</v>
      </c>
      <c r="C19" s="12" t="s">
        <v>2</v>
      </c>
      <c r="D19" s="5">
        <v>25</v>
      </c>
      <c r="E19" s="5">
        <v>25</v>
      </c>
      <c r="F19" s="5">
        <v>27</v>
      </c>
      <c r="G19" s="5">
        <v>27</v>
      </c>
      <c r="H19" s="5">
        <v>31</v>
      </c>
      <c r="I19" s="5">
        <v>24</v>
      </c>
      <c r="J19" s="5">
        <v>31</v>
      </c>
      <c r="K19" s="5">
        <v>25</v>
      </c>
      <c r="L19" s="5">
        <v>24</v>
      </c>
      <c r="M19" s="5">
        <v>22</v>
      </c>
      <c r="N19" s="5" t="s">
        <v>4</v>
      </c>
      <c r="O19" s="5" t="s">
        <v>4</v>
      </c>
      <c r="P19" s="59">
        <v>20.100000000000001</v>
      </c>
      <c r="Q19" s="59">
        <v>20</v>
      </c>
      <c r="R19" s="59">
        <v>17.899999999999999</v>
      </c>
      <c r="S19" s="59">
        <v>20.8</v>
      </c>
      <c r="T19" s="59">
        <v>13.7</v>
      </c>
      <c r="U19" s="59">
        <v>13.7</v>
      </c>
      <c r="V19" s="59">
        <v>13</v>
      </c>
    </row>
    <row r="20" spans="1:26" ht="18" customHeight="1" x14ac:dyDescent="0.2">
      <c r="A20" s="7" t="s">
        <v>172</v>
      </c>
      <c r="B20" s="7" t="s">
        <v>173</v>
      </c>
      <c r="C20" s="5" t="s">
        <v>4</v>
      </c>
      <c r="D20" s="6">
        <v>36</v>
      </c>
      <c r="E20" s="6">
        <v>33</v>
      </c>
      <c r="F20" s="6">
        <v>31</v>
      </c>
      <c r="G20" s="6">
        <v>31</v>
      </c>
      <c r="H20" s="6">
        <v>35</v>
      </c>
      <c r="I20" s="6">
        <v>42</v>
      </c>
      <c r="J20" s="6">
        <v>44</v>
      </c>
      <c r="K20" s="5">
        <v>34</v>
      </c>
      <c r="L20" s="5" t="s">
        <v>4</v>
      </c>
      <c r="M20" s="5" t="s">
        <v>2</v>
      </c>
      <c r="N20" s="5" t="s">
        <v>2</v>
      </c>
      <c r="O20" s="5" t="s">
        <v>2</v>
      </c>
      <c r="P20" s="59" t="s">
        <v>2</v>
      </c>
      <c r="Q20" s="59" t="s">
        <v>2</v>
      </c>
      <c r="R20" s="59" t="s">
        <v>2</v>
      </c>
      <c r="S20" s="59" t="s">
        <v>2</v>
      </c>
      <c r="T20" s="59" t="s">
        <v>2</v>
      </c>
      <c r="U20" s="59" t="s">
        <v>4</v>
      </c>
      <c r="V20" s="59" t="s">
        <v>2</v>
      </c>
    </row>
    <row r="21" spans="1:26" ht="18" customHeight="1" x14ac:dyDescent="0.2">
      <c r="A21" s="7" t="s">
        <v>174</v>
      </c>
      <c r="B21" s="7" t="s">
        <v>170</v>
      </c>
      <c r="C21" s="6">
        <v>75</v>
      </c>
      <c r="D21" s="6">
        <v>68</v>
      </c>
      <c r="E21" s="6">
        <v>62</v>
      </c>
      <c r="F21" s="6">
        <v>68</v>
      </c>
      <c r="G21" s="6">
        <v>70</v>
      </c>
      <c r="H21" s="6">
        <v>82</v>
      </c>
      <c r="I21" s="6">
        <v>78</v>
      </c>
      <c r="J21" s="6">
        <v>84</v>
      </c>
      <c r="K21" s="5">
        <v>72</v>
      </c>
      <c r="L21" s="5">
        <v>72</v>
      </c>
      <c r="M21" s="6">
        <v>67</v>
      </c>
      <c r="N21" s="6">
        <v>68</v>
      </c>
      <c r="O21" s="6">
        <v>60</v>
      </c>
      <c r="P21" s="56">
        <v>64.900000000000006</v>
      </c>
      <c r="Q21" s="56">
        <v>59</v>
      </c>
      <c r="R21" s="56">
        <v>60.6</v>
      </c>
      <c r="S21" s="56">
        <v>55.7</v>
      </c>
      <c r="T21" s="56">
        <v>36</v>
      </c>
      <c r="U21" s="59" t="s">
        <v>2</v>
      </c>
      <c r="V21" s="59">
        <v>39.1</v>
      </c>
    </row>
    <row r="22" spans="1:26" ht="18" customHeight="1" x14ac:dyDescent="0.2">
      <c r="A22" s="7" t="s">
        <v>175</v>
      </c>
      <c r="B22" s="7" t="s">
        <v>165</v>
      </c>
      <c r="C22" s="12" t="s">
        <v>2</v>
      </c>
      <c r="D22" s="12" t="s">
        <v>2</v>
      </c>
      <c r="E22" s="5">
        <v>38</v>
      </c>
      <c r="F22" s="5">
        <v>41</v>
      </c>
      <c r="G22" s="5">
        <v>40</v>
      </c>
      <c r="H22" s="5">
        <v>43</v>
      </c>
      <c r="I22" s="5">
        <v>40</v>
      </c>
      <c r="J22" s="5">
        <v>47</v>
      </c>
      <c r="K22" s="5" t="s">
        <v>4</v>
      </c>
      <c r="L22" s="5">
        <v>39</v>
      </c>
      <c r="M22" s="5">
        <v>44</v>
      </c>
      <c r="N22" s="5" t="s">
        <v>4</v>
      </c>
      <c r="O22" s="5">
        <v>38</v>
      </c>
      <c r="P22" s="59">
        <v>37.6</v>
      </c>
      <c r="Q22" s="59">
        <v>37</v>
      </c>
      <c r="R22" s="59">
        <v>33.9</v>
      </c>
      <c r="S22" s="59">
        <v>34.700000000000003</v>
      </c>
      <c r="T22" s="59">
        <v>22.7</v>
      </c>
      <c r="U22" s="59">
        <v>25.7</v>
      </c>
      <c r="V22" s="59">
        <v>25.3</v>
      </c>
    </row>
    <row r="23" spans="1:26" ht="18" customHeight="1" x14ac:dyDescent="0.2">
      <c r="A23" s="7" t="s">
        <v>9</v>
      </c>
      <c r="B23" s="7" t="s">
        <v>163</v>
      </c>
      <c r="C23" s="5">
        <v>50</v>
      </c>
      <c r="D23" s="5">
        <v>49</v>
      </c>
      <c r="E23" s="6">
        <v>46</v>
      </c>
      <c r="F23" s="6">
        <v>47</v>
      </c>
      <c r="G23" s="6">
        <v>47</v>
      </c>
      <c r="H23" s="6">
        <v>48</v>
      </c>
      <c r="I23" s="6">
        <v>46</v>
      </c>
      <c r="J23" s="6">
        <v>49</v>
      </c>
      <c r="K23" s="5" t="s">
        <v>4</v>
      </c>
      <c r="L23" s="5" t="s">
        <v>2</v>
      </c>
      <c r="M23" s="5" t="s">
        <v>2</v>
      </c>
      <c r="N23" s="5" t="s">
        <v>2</v>
      </c>
      <c r="O23" s="5" t="s">
        <v>2</v>
      </c>
      <c r="P23" s="59" t="s">
        <v>2</v>
      </c>
      <c r="Q23" s="59" t="s">
        <v>2</v>
      </c>
      <c r="R23" s="59" t="s">
        <v>2</v>
      </c>
      <c r="S23" s="59" t="s">
        <v>2</v>
      </c>
      <c r="T23" s="59" t="s">
        <v>2</v>
      </c>
      <c r="U23" s="59" t="s">
        <v>2</v>
      </c>
      <c r="V23" s="59" t="s">
        <v>2</v>
      </c>
    </row>
    <row r="24" spans="1:26" ht="18" customHeight="1" x14ac:dyDescent="0.2">
      <c r="A24" s="7" t="s">
        <v>176</v>
      </c>
      <c r="B24" s="7" t="s">
        <v>165</v>
      </c>
      <c r="C24" s="6">
        <v>23</v>
      </c>
      <c r="D24" s="6">
        <v>23</v>
      </c>
      <c r="E24" s="6">
        <v>21</v>
      </c>
      <c r="F24" s="6">
        <v>21</v>
      </c>
      <c r="G24" s="6">
        <v>22</v>
      </c>
      <c r="H24" s="6">
        <v>21</v>
      </c>
      <c r="I24" s="6">
        <v>21</v>
      </c>
      <c r="J24" s="6">
        <v>24</v>
      </c>
      <c r="K24" s="5">
        <v>27</v>
      </c>
      <c r="L24" s="5">
        <v>29</v>
      </c>
      <c r="M24" s="6">
        <v>21</v>
      </c>
      <c r="N24" s="6">
        <v>21</v>
      </c>
      <c r="O24" s="5" t="s">
        <v>4</v>
      </c>
      <c r="P24" s="59">
        <v>23.9</v>
      </c>
      <c r="Q24" s="59">
        <v>20.100000000000001</v>
      </c>
      <c r="R24" s="59">
        <v>17.8</v>
      </c>
      <c r="S24" s="59">
        <v>16.5</v>
      </c>
      <c r="T24" s="59">
        <v>12.7</v>
      </c>
      <c r="U24" s="59">
        <v>13.6</v>
      </c>
      <c r="V24" s="59">
        <v>13.4</v>
      </c>
    </row>
    <row r="25" spans="1:26" ht="18" customHeight="1" x14ac:dyDescent="0.2">
      <c r="A25" s="7" t="s">
        <v>177</v>
      </c>
      <c r="B25" s="7" t="s">
        <v>165</v>
      </c>
      <c r="C25" s="12" t="s">
        <v>4</v>
      </c>
      <c r="D25" s="5">
        <v>28</v>
      </c>
      <c r="E25" s="5">
        <v>28</v>
      </c>
      <c r="F25" s="5">
        <v>28</v>
      </c>
      <c r="G25" s="5">
        <v>29</v>
      </c>
      <c r="H25" s="5">
        <v>27</v>
      </c>
      <c r="I25" s="5">
        <v>25</v>
      </c>
      <c r="J25" s="5">
        <v>30</v>
      </c>
      <c r="K25" s="5">
        <v>27</v>
      </c>
      <c r="L25" s="5">
        <v>26</v>
      </c>
      <c r="M25" s="5">
        <v>22</v>
      </c>
      <c r="N25" s="6">
        <v>22</v>
      </c>
      <c r="O25" s="6">
        <v>22</v>
      </c>
      <c r="P25" s="56">
        <v>23.2</v>
      </c>
      <c r="Q25" s="56">
        <v>22</v>
      </c>
      <c r="R25" s="56">
        <v>20.5</v>
      </c>
      <c r="S25" s="56">
        <v>24.8</v>
      </c>
      <c r="T25" s="56">
        <v>14.7</v>
      </c>
      <c r="U25" s="59" t="s">
        <v>4</v>
      </c>
      <c r="V25" s="59" t="s">
        <v>2</v>
      </c>
    </row>
    <row r="26" spans="1:26" ht="6.75" customHeight="1" x14ac:dyDescent="0.25">
      <c r="A26" s="7"/>
      <c r="B26" s="6"/>
      <c r="C26" s="6"/>
      <c r="D26" s="6"/>
      <c r="E26" s="6"/>
      <c r="F26" s="5"/>
      <c r="J26" s="155"/>
      <c r="O26" s="103"/>
    </row>
    <row r="27" spans="1:26" ht="18" customHeight="1" x14ac:dyDescent="0.2">
      <c r="A27" s="11" t="s">
        <v>207</v>
      </c>
      <c r="B27" s="6"/>
      <c r="C27" s="8"/>
      <c r="D27" s="8"/>
      <c r="E27" s="8"/>
      <c r="G27" s="8"/>
      <c r="H27" s="8"/>
      <c r="I27" s="8"/>
      <c r="J27" s="8"/>
      <c r="K27" s="8"/>
    </row>
    <row r="28" spans="1:26" ht="14.25" customHeight="1" x14ac:dyDescent="0.25">
      <c r="A28" s="7"/>
      <c r="B28" s="6"/>
      <c r="C28" s="6"/>
      <c r="D28" s="5"/>
      <c r="E28" s="5"/>
      <c r="F28" s="5"/>
      <c r="G28" s="5"/>
      <c r="H28" s="5"/>
      <c r="I28" s="5"/>
      <c r="J28" s="5"/>
      <c r="K28" s="5"/>
      <c r="L28" s="379"/>
      <c r="O28" s="103"/>
      <c r="Y28" s="380"/>
      <c r="Z28" s="380"/>
    </row>
    <row r="29" spans="1:26" ht="18" customHeight="1" x14ac:dyDescent="0.2">
      <c r="A29" s="7" t="s">
        <v>5</v>
      </c>
      <c r="B29" s="7" t="s">
        <v>163</v>
      </c>
      <c r="C29" s="12" t="s">
        <v>2</v>
      </c>
      <c r="D29" s="5">
        <v>53</v>
      </c>
      <c r="E29" s="5">
        <v>53</v>
      </c>
      <c r="F29" s="5">
        <v>52</v>
      </c>
      <c r="G29" s="5">
        <v>48</v>
      </c>
      <c r="H29" s="5">
        <v>49</v>
      </c>
      <c r="I29" s="5">
        <v>52</v>
      </c>
      <c r="J29" s="5">
        <v>33</v>
      </c>
      <c r="K29" s="5">
        <v>40</v>
      </c>
      <c r="L29" s="5">
        <v>49</v>
      </c>
      <c r="M29" s="5">
        <v>49</v>
      </c>
      <c r="N29" s="5" t="s">
        <v>4</v>
      </c>
      <c r="O29" s="6">
        <v>45</v>
      </c>
      <c r="P29" s="56">
        <v>45.2</v>
      </c>
      <c r="Q29" s="56">
        <v>46</v>
      </c>
      <c r="R29" s="56">
        <v>51.4</v>
      </c>
      <c r="S29" s="56">
        <v>48.2</v>
      </c>
      <c r="T29" s="56">
        <v>54.5</v>
      </c>
      <c r="U29" s="56">
        <v>53.2</v>
      </c>
      <c r="V29" s="59" t="s">
        <v>4</v>
      </c>
      <c r="Y29" s="380"/>
      <c r="Z29" s="380"/>
    </row>
    <row r="30" spans="1:26" ht="18" customHeight="1" x14ac:dyDescent="0.2">
      <c r="A30" s="7" t="s">
        <v>8</v>
      </c>
      <c r="B30" s="6" t="s">
        <v>31</v>
      </c>
      <c r="C30" s="6">
        <v>51</v>
      </c>
      <c r="D30" s="5">
        <v>53</v>
      </c>
      <c r="E30" s="6">
        <v>51</v>
      </c>
      <c r="F30" s="6">
        <v>58</v>
      </c>
      <c r="G30" s="6">
        <v>54</v>
      </c>
      <c r="H30" s="6">
        <v>57</v>
      </c>
      <c r="I30" s="6">
        <v>56</v>
      </c>
      <c r="J30" s="6">
        <v>55</v>
      </c>
      <c r="K30" s="5">
        <v>53</v>
      </c>
      <c r="L30" s="5">
        <v>51</v>
      </c>
      <c r="M30" s="6">
        <v>60</v>
      </c>
      <c r="N30" s="6">
        <v>58</v>
      </c>
      <c r="O30" s="6">
        <v>57</v>
      </c>
      <c r="P30" s="56">
        <v>54.2</v>
      </c>
      <c r="Q30" s="56">
        <v>57</v>
      </c>
      <c r="R30" s="56">
        <v>58.2</v>
      </c>
      <c r="S30" s="56">
        <v>60</v>
      </c>
      <c r="T30" s="56">
        <v>57.8</v>
      </c>
      <c r="U30" s="59" t="s">
        <v>4</v>
      </c>
      <c r="V30" s="59" t="s">
        <v>4</v>
      </c>
      <c r="Y30" s="380"/>
      <c r="Z30" s="380"/>
    </row>
    <row r="31" spans="1:26" ht="18" customHeight="1" x14ac:dyDescent="0.2">
      <c r="A31" s="7" t="s">
        <v>7</v>
      </c>
      <c r="B31" s="6" t="s">
        <v>31</v>
      </c>
      <c r="C31" s="6">
        <v>73</v>
      </c>
      <c r="D31" s="5">
        <v>76</v>
      </c>
      <c r="E31" s="6">
        <v>67</v>
      </c>
      <c r="F31" s="6">
        <v>72</v>
      </c>
      <c r="G31" s="6">
        <v>68</v>
      </c>
      <c r="H31" s="6">
        <v>73</v>
      </c>
      <c r="I31" s="6">
        <v>67</v>
      </c>
      <c r="J31" s="6">
        <v>61</v>
      </c>
      <c r="K31" s="5">
        <v>64</v>
      </c>
      <c r="L31" s="5">
        <v>67</v>
      </c>
      <c r="M31" s="6">
        <v>70</v>
      </c>
      <c r="N31" s="6">
        <v>69</v>
      </c>
      <c r="O31" s="6">
        <v>70</v>
      </c>
      <c r="P31" s="56">
        <v>67.900000000000006</v>
      </c>
      <c r="Q31" s="56">
        <v>68</v>
      </c>
      <c r="R31" s="56">
        <v>66.3</v>
      </c>
      <c r="S31" s="56">
        <v>67.5</v>
      </c>
      <c r="T31" s="56">
        <v>64.599999999999994</v>
      </c>
      <c r="U31" s="56">
        <v>67.400000000000006</v>
      </c>
      <c r="V31" s="56">
        <v>68.900000000000006</v>
      </c>
      <c r="Y31" s="380"/>
      <c r="Z31" s="380"/>
    </row>
    <row r="32" spans="1:26" ht="12" customHeight="1" x14ac:dyDescent="0.25">
      <c r="A32" s="7"/>
      <c r="B32" s="6"/>
      <c r="C32" s="381"/>
      <c r="D32" s="381"/>
      <c r="J32" s="155"/>
      <c r="N32" s="6"/>
      <c r="O32" s="103"/>
    </row>
    <row r="33" spans="1:22" ht="18" customHeight="1" x14ac:dyDescent="0.2">
      <c r="A33" s="7"/>
      <c r="B33" s="382"/>
      <c r="E33" s="381"/>
      <c r="G33" s="381"/>
      <c r="H33" s="381"/>
      <c r="I33" s="381"/>
      <c r="J33" s="381"/>
      <c r="K33" s="381"/>
      <c r="V33" s="381" t="s">
        <v>178</v>
      </c>
    </row>
    <row r="34" spans="1:22" ht="18" customHeight="1" x14ac:dyDescent="0.2">
      <c r="A34" s="7" t="s">
        <v>5</v>
      </c>
      <c r="B34" s="7" t="s">
        <v>163</v>
      </c>
      <c r="C34" s="5" t="s">
        <v>2</v>
      </c>
      <c r="D34" s="5">
        <v>12</v>
      </c>
      <c r="E34" s="5">
        <v>13</v>
      </c>
      <c r="F34" s="5">
        <v>16</v>
      </c>
      <c r="G34" s="5">
        <v>9</v>
      </c>
      <c r="H34" s="5">
        <v>14</v>
      </c>
      <c r="I34" s="5">
        <v>3</v>
      </c>
      <c r="J34" s="5">
        <v>0</v>
      </c>
      <c r="K34" s="5">
        <v>0</v>
      </c>
      <c r="L34" s="5">
        <v>4</v>
      </c>
      <c r="M34" s="5">
        <v>2</v>
      </c>
      <c r="N34" s="5" t="s">
        <v>4</v>
      </c>
      <c r="O34" s="6">
        <v>3</v>
      </c>
      <c r="P34" s="6">
        <v>3</v>
      </c>
      <c r="Q34" s="6">
        <v>2</v>
      </c>
      <c r="R34" s="56">
        <v>13</v>
      </c>
      <c r="S34" s="56">
        <v>5</v>
      </c>
      <c r="T34" s="56">
        <v>5</v>
      </c>
      <c r="U34" s="56">
        <v>0</v>
      </c>
      <c r="V34" s="59" t="s">
        <v>4</v>
      </c>
    </row>
    <row r="35" spans="1:22" ht="18" customHeight="1" x14ac:dyDescent="0.2">
      <c r="A35" s="7" t="s">
        <v>8</v>
      </c>
      <c r="B35" s="6" t="s">
        <v>31</v>
      </c>
      <c r="C35" s="6">
        <v>18</v>
      </c>
      <c r="D35" s="5">
        <v>5</v>
      </c>
      <c r="E35" s="6">
        <v>1</v>
      </c>
      <c r="F35" s="6">
        <v>23</v>
      </c>
      <c r="G35" s="6">
        <v>11</v>
      </c>
      <c r="H35" s="6">
        <v>16</v>
      </c>
      <c r="I35" s="6">
        <v>20</v>
      </c>
      <c r="J35" s="6">
        <v>2</v>
      </c>
      <c r="K35" s="5">
        <v>10</v>
      </c>
      <c r="L35" s="5">
        <v>7</v>
      </c>
      <c r="M35" s="6">
        <v>14</v>
      </c>
      <c r="N35" s="6">
        <v>7</v>
      </c>
      <c r="O35" s="6">
        <v>9</v>
      </c>
      <c r="P35" s="6">
        <v>8</v>
      </c>
      <c r="Q35" s="6">
        <v>3</v>
      </c>
      <c r="R35" s="56">
        <v>16</v>
      </c>
      <c r="S35" s="56">
        <v>16</v>
      </c>
      <c r="T35" s="56">
        <v>2</v>
      </c>
      <c r="U35" s="59" t="s">
        <v>4</v>
      </c>
      <c r="V35" s="59" t="s">
        <v>4</v>
      </c>
    </row>
    <row r="36" spans="1:22" ht="18" customHeight="1" x14ac:dyDescent="0.2">
      <c r="A36" s="7" t="s">
        <v>7</v>
      </c>
      <c r="B36" s="6" t="s">
        <v>31</v>
      </c>
      <c r="C36" s="6">
        <v>48</v>
      </c>
      <c r="D36" s="5">
        <v>29</v>
      </c>
      <c r="E36" s="6">
        <v>18</v>
      </c>
      <c r="F36" s="6">
        <v>47</v>
      </c>
      <c r="G36" s="6">
        <v>17</v>
      </c>
      <c r="H36" s="6">
        <v>65</v>
      </c>
      <c r="I36" s="6">
        <v>4</v>
      </c>
      <c r="J36" s="6">
        <v>4</v>
      </c>
      <c r="K36" s="5">
        <v>14</v>
      </c>
      <c r="L36" s="5">
        <v>12</v>
      </c>
      <c r="M36" s="6">
        <v>23</v>
      </c>
      <c r="N36" s="6">
        <v>17</v>
      </c>
      <c r="O36" s="6">
        <v>10</v>
      </c>
      <c r="P36" s="6">
        <v>10</v>
      </c>
      <c r="Q36" s="6">
        <v>6</v>
      </c>
      <c r="R36" s="56">
        <v>12</v>
      </c>
      <c r="S36" s="56">
        <v>26</v>
      </c>
      <c r="T36" s="56">
        <v>1</v>
      </c>
      <c r="U36" s="56">
        <v>5</v>
      </c>
      <c r="V36" s="56">
        <v>8</v>
      </c>
    </row>
    <row r="37" spans="1:22" ht="9" customHeight="1" x14ac:dyDescent="0.25">
      <c r="A37" s="10"/>
      <c r="B37" s="6"/>
      <c r="C37" s="6"/>
      <c r="D37" s="6"/>
      <c r="E37" s="6"/>
      <c r="F37" s="5"/>
      <c r="J37" s="155"/>
      <c r="N37" s="6"/>
      <c r="O37" s="103"/>
    </row>
    <row r="38" spans="1:22" ht="18" customHeight="1" x14ac:dyDescent="0.2">
      <c r="A38" s="9" t="s">
        <v>179</v>
      </c>
      <c r="B38" s="6"/>
      <c r="C38" s="8"/>
      <c r="D38" s="8"/>
      <c r="E38" s="8"/>
      <c r="G38" s="8"/>
      <c r="H38" s="8"/>
      <c r="I38" s="8"/>
      <c r="J38" s="8"/>
      <c r="K38" s="8"/>
      <c r="V38" s="8" t="s">
        <v>6</v>
      </c>
    </row>
    <row r="39" spans="1:22" ht="12" customHeight="1" x14ac:dyDescent="0.25">
      <c r="A39" s="9"/>
      <c r="B39" s="6"/>
      <c r="C39" s="8"/>
      <c r="D39" s="8"/>
      <c r="E39" s="8"/>
      <c r="G39" s="8"/>
      <c r="H39" s="8"/>
      <c r="I39" s="8"/>
      <c r="J39" s="8"/>
      <c r="K39" s="8"/>
      <c r="M39" s="8"/>
      <c r="N39" s="6"/>
      <c r="O39" s="103"/>
    </row>
    <row r="40" spans="1:22" ht="18" customHeight="1" x14ac:dyDescent="0.2">
      <c r="A40" s="7" t="s">
        <v>3</v>
      </c>
      <c r="B40" s="7" t="s">
        <v>163</v>
      </c>
      <c r="C40" s="6">
        <v>22</v>
      </c>
      <c r="D40" s="5">
        <v>19</v>
      </c>
      <c r="E40" s="6">
        <v>19</v>
      </c>
      <c r="F40" s="6">
        <v>20</v>
      </c>
      <c r="G40" s="6">
        <v>17</v>
      </c>
      <c r="H40" s="6">
        <v>16</v>
      </c>
      <c r="I40" s="6">
        <v>15</v>
      </c>
      <c r="J40" s="6">
        <v>13</v>
      </c>
      <c r="K40" s="5">
        <v>14</v>
      </c>
      <c r="L40" s="5">
        <v>12</v>
      </c>
      <c r="M40" s="6">
        <v>13</v>
      </c>
      <c r="N40" s="6">
        <v>15</v>
      </c>
      <c r="O40" s="6">
        <v>12</v>
      </c>
      <c r="P40" s="56">
        <v>11.8</v>
      </c>
      <c r="Q40" s="56">
        <v>11</v>
      </c>
      <c r="R40" s="56">
        <v>14.3</v>
      </c>
      <c r="S40" s="56">
        <v>13.7</v>
      </c>
      <c r="T40" s="56">
        <v>9.4</v>
      </c>
      <c r="U40" s="59" t="s">
        <v>4</v>
      </c>
      <c r="V40" s="379" t="s">
        <v>2</v>
      </c>
    </row>
    <row r="41" spans="1:22" ht="18" customHeight="1" x14ac:dyDescent="0.2">
      <c r="A41" s="7" t="s">
        <v>164</v>
      </c>
      <c r="B41" s="7" t="s">
        <v>165</v>
      </c>
      <c r="C41" s="12" t="s">
        <v>2</v>
      </c>
      <c r="D41" s="12" t="s">
        <v>2</v>
      </c>
      <c r="E41" s="6">
        <v>25</v>
      </c>
      <c r="F41" s="6">
        <v>26</v>
      </c>
      <c r="G41" s="6">
        <v>19</v>
      </c>
      <c r="H41" s="6">
        <v>22</v>
      </c>
      <c r="I41" s="6">
        <v>18</v>
      </c>
      <c r="J41" s="6">
        <v>18</v>
      </c>
      <c r="K41" s="5">
        <v>22</v>
      </c>
      <c r="L41" s="5">
        <v>21</v>
      </c>
      <c r="M41" s="6">
        <v>20</v>
      </c>
      <c r="N41" s="6">
        <v>18</v>
      </c>
      <c r="O41" s="5" t="s">
        <v>4</v>
      </c>
      <c r="P41" s="59">
        <v>12.6</v>
      </c>
      <c r="Q41" s="59">
        <v>13</v>
      </c>
      <c r="R41" s="56">
        <v>14.7</v>
      </c>
      <c r="S41" s="56">
        <v>11</v>
      </c>
      <c r="T41" s="59" t="s">
        <v>4</v>
      </c>
      <c r="U41" s="59" t="s">
        <v>4</v>
      </c>
      <c r="V41" s="56">
        <v>13</v>
      </c>
    </row>
    <row r="42" spans="1:22" ht="18" customHeight="1" x14ac:dyDescent="0.2">
      <c r="A42" s="7" t="s">
        <v>166</v>
      </c>
      <c r="B42" s="7" t="s">
        <v>165</v>
      </c>
      <c r="C42" s="12" t="s">
        <v>2</v>
      </c>
      <c r="D42" s="12" t="s">
        <v>2</v>
      </c>
      <c r="E42" s="6">
        <v>25</v>
      </c>
      <c r="F42" s="6">
        <v>22</v>
      </c>
      <c r="G42" s="6">
        <v>22</v>
      </c>
      <c r="H42" s="6">
        <v>17</v>
      </c>
      <c r="I42" s="6">
        <v>19</v>
      </c>
      <c r="J42" s="6">
        <v>19</v>
      </c>
      <c r="K42" s="5">
        <v>17</v>
      </c>
      <c r="L42" s="5">
        <v>15</v>
      </c>
      <c r="M42" s="5" t="s">
        <v>4</v>
      </c>
      <c r="N42" s="5" t="s">
        <v>4</v>
      </c>
      <c r="O42" s="5" t="s">
        <v>4</v>
      </c>
      <c r="P42" s="59">
        <v>14.9</v>
      </c>
      <c r="Q42" s="59">
        <v>16</v>
      </c>
      <c r="R42" s="56">
        <v>17</v>
      </c>
      <c r="S42" s="56">
        <v>11.7</v>
      </c>
      <c r="T42" s="56">
        <v>9.5</v>
      </c>
      <c r="U42" s="56">
        <v>10.199999999999999</v>
      </c>
      <c r="V42" s="56">
        <v>11.4</v>
      </c>
    </row>
    <row r="43" spans="1:22" ht="18" customHeight="1" x14ac:dyDescent="0.2">
      <c r="A43" s="7" t="s">
        <v>180</v>
      </c>
      <c r="B43" s="7" t="s">
        <v>165</v>
      </c>
      <c r="C43" s="12" t="s">
        <v>2</v>
      </c>
      <c r="D43" s="12" t="s">
        <v>2</v>
      </c>
      <c r="E43" s="12" t="s">
        <v>2</v>
      </c>
      <c r="F43" s="6">
        <v>20</v>
      </c>
      <c r="G43" s="6">
        <v>18</v>
      </c>
      <c r="H43" s="6">
        <v>15</v>
      </c>
      <c r="I43" s="6">
        <v>15</v>
      </c>
      <c r="J43" s="6">
        <v>16</v>
      </c>
      <c r="K43" s="6">
        <v>16</v>
      </c>
      <c r="L43" s="6">
        <v>14</v>
      </c>
      <c r="M43" s="6">
        <v>16</v>
      </c>
      <c r="N43" s="6">
        <v>15</v>
      </c>
      <c r="O43" s="6">
        <v>13</v>
      </c>
      <c r="P43" s="56">
        <v>12.1</v>
      </c>
      <c r="Q43" s="56">
        <v>11</v>
      </c>
      <c r="R43" s="56">
        <v>12.3</v>
      </c>
      <c r="S43" s="56">
        <v>13.6</v>
      </c>
      <c r="T43" s="56">
        <v>8.9</v>
      </c>
      <c r="U43" s="56">
        <v>10.1</v>
      </c>
      <c r="V43" s="56">
        <v>11.8</v>
      </c>
    </row>
    <row r="44" spans="1:22" ht="18" customHeight="1" x14ac:dyDescent="0.2">
      <c r="A44" s="7" t="s">
        <v>169</v>
      </c>
      <c r="B44" s="7" t="s">
        <v>170</v>
      </c>
      <c r="C44" s="12" t="s">
        <v>2</v>
      </c>
      <c r="D44" s="12" t="s">
        <v>2</v>
      </c>
      <c r="E44" s="12" t="s">
        <v>2</v>
      </c>
      <c r="F44" s="6">
        <v>24</v>
      </c>
      <c r="G44" s="6">
        <v>22</v>
      </c>
      <c r="H44" s="6">
        <v>17</v>
      </c>
      <c r="I44" s="6">
        <v>17</v>
      </c>
      <c r="J44" s="6">
        <v>17</v>
      </c>
      <c r="K44" s="5">
        <v>19</v>
      </c>
      <c r="L44" s="5">
        <v>16</v>
      </c>
      <c r="M44" s="6">
        <v>15</v>
      </c>
      <c r="N44" s="6">
        <v>16</v>
      </c>
      <c r="O44" s="6">
        <v>17</v>
      </c>
      <c r="P44" s="59" t="s">
        <v>2</v>
      </c>
      <c r="Q44" s="59" t="s">
        <v>2</v>
      </c>
      <c r="R44" s="59" t="s">
        <v>2</v>
      </c>
      <c r="S44" s="59" t="s">
        <v>2</v>
      </c>
      <c r="T44" s="59" t="s">
        <v>2</v>
      </c>
      <c r="U44" s="59" t="s">
        <v>2</v>
      </c>
      <c r="V44" s="59" t="s">
        <v>2</v>
      </c>
    </row>
    <row r="45" spans="1:22" ht="18" customHeight="1" x14ac:dyDescent="0.2">
      <c r="A45" s="7" t="s">
        <v>181</v>
      </c>
      <c r="B45" s="7" t="s">
        <v>165</v>
      </c>
      <c r="C45" s="12" t="s">
        <v>2</v>
      </c>
      <c r="D45" s="12" t="s">
        <v>2</v>
      </c>
      <c r="E45" s="12" t="s">
        <v>2</v>
      </c>
      <c r="F45" s="12" t="s">
        <v>2</v>
      </c>
      <c r="G45" s="6">
        <v>26</v>
      </c>
      <c r="H45" s="6">
        <v>18</v>
      </c>
      <c r="I45" s="6">
        <v>17</v>
      </c>
      <c r="J45" s="5">
        <v>18</v>
      </c>
      <c r="K45" s="5">
        <v>16</v>
      </c>
      <c r="L45" s="6">
        <v>16</v>
      </c>
      <c r="M45" s="5">
        <v>17</v>
      </c>
      <c r="N45" s="6">
        <v>17</v>
      </c>
      <c r="O45" s="6">
        <v>15</v>
      </c>
      <c r="P45" s="59" t="s">
        <v>4</v>
      </c>
      <c r="Q45" s="59" t="s">
        <v>2</v>
      </c>
      <c r="R45" s="59" t="s">
        <v>2</v>
      </c>
      <c r="S45" s="59" t="s">
        <v>2</v>
      </c>
      <c r="T45" s="59" t="s">
        <v>2</v>
      </c>
      <c r="U45" s="59" t="s">
        <v>2</v>
      </c>
      <c r="V45" s="59" t="s">
        <v>2</v>
      </c>
    </row>
    <row r="46" spans="1:22" ht="18" customHeight="1" x14ac:dyDescent="0.2">
      <c r="A46" s="7" t="s">
        <v>5</v>
      </c>
      <c r="B46" s="7" t="s">
        <v>163</v>
      </c>
      <c r="C46" s="5" t="s">
        <v>2</v>
      </c>
      <c r="D46" s="5">
        <v>19</v>
      </c>
      <c r="E46" s="6">
        <v>18</v>
      </c>
      <c r="F46" s="6">
        <v>20</v>
      </c>
      <c r="G46" s="6">
        <v>19</v>
      </c>
      <c r="H46" s="6">
        <v>15</v>
      </c>
      <c r="I46" s="5" t="s">
        <v>4</v>
      </c>
      <c r="J46" s="6">
        <v>14</v>
      </c>
      <c r="K46" s="5">
        <v>15</v>
      </c>
      <c r="L46" s="5" t="s">
        <v>4</v>
      </c>
      <c r="M46" s="6">
        <v>14</v>
      </c>
      <c r="N46" s="5" t="s">
        <v>4</v>
      </c>
      <c r="O46" s="5">
        <v>10</v>
      </c>
      <c r="P46" s="59">
        <v>10.7</v>
      </c>
      <c r="Q46" s="59">
        <v>10</v>
      </c>
      <c r="R46" s="56">
        <v>10.7</v>
      </c>
      <c r="S46" s="56">
        <v>10.9</v>
      </c>
      <c r="T46" s="56">
        <v>8.1</v>
      </c>
      <c r="U46" s="56">
        <v>8.5</v>
      </c>
      <c r="V46" s="56">
        <v>9.1999999999999993</v>
      </c>
    </row>
    <row r="47" spans="1:22" ht="18" customHeight="1" x14ac:dyDescent="0.2">
      <c r="A47" s="7" t="s">
        <v>175</v>
      </c>
      <c r="B47" s="7" t="s">
        <v>165</v>
      </c>
      <c r="C47" s="12" t="s">
        <v>2</v>
      </c>
      <c r="D47" s="12" t="s">
        <v>2</v>
      </c>
      <c r="E47" s="5">
        <v>27</v>
      </c>
      <c r="F47" s="5">
        <v>27</v>
      </c>
      <c r="G47" s="5">
        <v>25</v>
      </c>
      <c r="H47" s="5">
        <v>10</v>
      </c>
      <c r="I47" s="5">
        <v>19</v>
      </c>
      <c r="J47" s="5">
        <v>23</v>
      </c>
      <c r="K47" s="5" t="s">
        <v>4</v>
      </c>
      <c r="L47" s="5">
        <v>13</v>
      </c>
      <c r="M47" s="5" t="s">
        <v>4</v>
      </c>
      <c r="N47" s="5" t="s">
        <v>4</v>
      </c>
      <c r="O47" s="5">
        <v>10</v>
      </c>
      <c r="P47" s="59">
        <v>11.5</v>
      </c>
      <c r="Q47" s="59">
        <v>13</v>
      </c>
      <c r="R47" s="56">
        <v>13.5</v>
      </c>
      <c r="S47" s="56">
        <v>15</v>
      </c>
      <c r="T47" s="56">
        <v>10.8</v>
      </c>
      <c r="U47" s="56">
        <v>6</v>
      </c>
      <c r="V47" s="56">
        <v>11.4</v>
      </c>
    </row>
    <row r="48" spans="1:22" ht="18" customHeight="1" x14ac:dyDescent="0.2">
      <c r="A48" s="7" t="s">
        <v>182</v>
      </c>
      <c r="B48" s="7" t="s">
        <v>31</v>
      </c>
      <c r="C48" s="12" t="s">
        <v>2</v>
      </c>
      <c r="D48" s="12" t="s">
        <v>2</v>
      </c>
      <c r="E48" s="5">
        <v>14</v>
      </c>
      <c r="F48" s="5">
        <v>15</v>
      </c>
      <c r="G48" s="5">
        <v>15</v>
      </c>
      <c r="H48" s="5">
        <v>12</v>
      </c>
      <c r="I48" s="5">
        <v>11</v>
      </c>
      <c r="J48" s="5">
        <v>12</v>
      </c>
      <c r="K48" s="5">
        <v>12</v>
      </c>
      <c r="L48" s="5">
        <v>11</v>
      </c>
      <c r="M48" s="5">
        <v>12</v>
      </c>
      <c r="N48" s="5" t="s">
        <v>4</v>
      </c>
      <c r="O48" s="5">
        <v>11</v>
      </c>
      <c r="P48" s="59" t="s">
        <v>4</v>
      </c>
      <c r="Q48" s="59">
        <v>11</v>
      </c>
      <c r="R48" s="59">
        <v>8.6999999999999993</v>
      </c>
      <c r="S48" s="59">
        <v>8.8000000000000007</v>
      </c>
      <c r="T48" s="59">
        <v>6.9</v>
      </c>
      <c r="U48" s="59">
        <v>4.3</v>
      </c>
      <c r="V48" s="56">
        <v>8.1999999999999993</v>
      </c>
    </row>
    <row r="49" spans="1:22" ht="18" customHeight="1" x14ac:dyDescent="0.2">
      <c r="A49" s="7" t="s">
        <v>174</v>
      </c>
      <c r="B49" s="7" t="s">
        <v>170</v>
      </c>
      <c r="C49" s="5">
        <v>32</v>
      </c>
      <c r="D49" s="5">
        <v>27</v>
      </c>
      <c r="E49" s="6">
        <v>29</v>
      </c>
      <c r="F49" s="6">
        <v>38</v>
      </c>
      <c r="G49" s="6">
        <v>32</v>
      </c>
      <c r="H49" s="6">
        <v>27</v>
      </c>
      <c r="I49" s="6">
        <v>26</v>
      </c>
      <c r="J49" s="6">
        <v>29</v>
      </c>
      <c r="K49" s="5" t="s">
        <v>4</v>
      </c>
      <c r="L49" s="5" t="s">
        <v>4</v>
      </c>
      <c r="M49" s="6">
        <v>23</v>
      </c>
      <c r="N49" s="5" t="s">
        <v>2</v>
      </c>
      <c r="O49" s="5" t="s">
        <v>2</v>
      </c>
      <c r="P49" s="5" t="s">
        <v>2</v>
      </c>
      <c r="Q49" s="5" t="s">
        <v>2</v>
      </c>
      <c r="R49" s="59" t="s">
        <v>2</v>
      </c>
      <c r="S49" s="59" t="s">
        <v>2</v>
      </c>
      <c r="T49" s="59" t="s">
        <v>2</v>
      </c>
      <c r="U49" s="59" t="s">
        <v>2</v>
      </c>
      <c r="V49" s="56">
        <v>12.5</v>
      </c>
    </row>
    <row r="50" spans="1:22" ht="18" customHeight="1" x14ac:dyDescent="0.2">
      <c r="A50" s="7" t="s">
        <v>183</v>
      </c>
      <c r="B50" s="7" t="s">
        <v>173</v>
      </c>
      <c r="C50" s="6">
        <v>21</v>
      </c>
      <c r="D50" s="5" t="s">
        <v>4</v>
      </c>
      <c r="E50" s="6">
        <v>20</v>
      </c>
      <c r="F50" s="6">
        <v>21</v>
      </c>
      <c r="G50" s="6">
        <v>20</v>
      </c>
      <c r="H50" s="6">
        <v>19</v>
      </c>
      <c r="I50" s="6">
        <v>25</v>
      </c>
      <c r="J50" s="5" t="s">
        <v>4</v>
      </c>
      <c r="K50" s="5">
        <v>17</v>
      </c>
      <c r="L50" s="5" t="s">
        <v>4</v>
      </c>
      <c r="M50" s="5" t="s">
        <v>2</v>
      </c>
      <c r="N50" s="5" t="s">
        <v>2</v>
      </c>
      <c r="O50" s="5" t="s">
        <v>2</v>
      </c>
      <c r="P50" s="59" t="s">
        <v>2</v>
      </c>
      <c r="Q50" s="59" t="s">
        <v>2</v>
      </c>
      <c r="R50" s="59" t="s">
        <v>2</v>
      </c>
      <c r="S50" s="59" t="s">
        <v>2</v>
      </c>
      <c r="T50" s="59" t="s">
        <v>2</v>
      </c>
      <c r="U50" s="59" t="s">
        <v>2</v>
      </c>
      <c r="V50" s="59" t="s">
        <v>2</v>
      </c>
    </row>
    <row r="51" spans="1:22" ht="18" customHeight="1" x14ac:dyDescent="0.2">
      <c r="A51" s="7" t="s">
        <v>176</v>
      </c>
      <c r="B51" s="7" t="s">
        <v>165</v>
      </c>
      <c r="C51" s="6">
        <v>15</v>
      </c>
      <c r="D51" s="6">
        <v>14</v>
      </c>
      <c r="E51" s="6">
        <v>15</v>
      </c>
      <c r="F51" s="6">
        <v>16</v>
      </c>
      <c r="G51" s="6">
        <v>14</v>
      </c>
      <c r="H51" s="6">
        <v>12</v>
      </c>
      <c r="I51" s="6">
        <v>12</v>
      </c>
      <c r="J51" s="6">
        <v>14</v>
      </c>
      <c r="K51" s="6">
        <v>12</v>
      </c>
      <c r="L51" s="6">
        <v>11</v>
      </c>
      <c r="M51" s="6">
        <v>12</v>
      </c>
      <c r="N51" s="6">
        <v>11</v>
      </c>
      <c r="O51" s="6">
        <v>9</v>
      </c>
      <c r="P51" s="56">
        <v>8.6</v>
      </c>
      <c r="Q51" s="59" t="s">
        <v>2</v>
      </c>
      <c r="R51" s="59" t="s">
        <v>2</v>
      </c>
      <c r="S51" s="59">
        <v>9.4</v>
      </c>
      <c r="T51" s="59">
        <v>7.8</v>
      </c>
      <c r="U51" s="59">
        <v>9</v>
      </c>
      <c r="V51" s="56">
        <v>8.6</v>
      </c>
    </row>
    <row r="52" spans="1:22" ht="18" customHeight="1" x14ac:dyDescent="0.2">
      <c r="A52" s="7" t="s">
        <v>177</v>
      </c>
      <c r="B52" s="7" t="s">
        <v>165</v>
      </c>
      <c r="C52" s="12" t="s">
        <v>4</v>
      </c>
      <c r="D52" s="5">
        <v>17</v>
      </c>
      <c r="E52" s="6">
        <v>19</v>
      </c>
      <c r="F52" s="6">
        <v>21</v>
      </c>
      <c r="G52" s="6">
        <v>20</v>
      </c>
      <c r="H52" s="6">
        <v>16</v>
      </c>
      <c r="I52" s="6">
        <v>16</v>
      </c>
      <c r="J52" s="6">
        <v>19</v>
      </c>
      <c r="K52" s="5">
        <v>19</v>
      </c>
      <c r="L52" s="5">
        <v>15</v>
      </c>
      <c r="M52" s="6">
        <v>16</v>
      </c>
      <c r="N52" s="6">
        <v>14</v>
      </c>
      <c r="O52" s="6">
        <v>13</v>
      </c>
      <c r="P52" s="56">
        <v>12.6</v>
      </c>
      <c r="Q52" s="56">
        <v>13</v>
      </c>
      <c r="R52" s="59" t="s">
        <v>2</v>
      </c>
      <c r="S52" s="59" t="s">
        <v>2</v>
      </c>
      <c r="T52" s="59" t="s">
        <v>2</v>
      </c>
      <c r="U52" s="59" t="s">
        <v>2</v>
      </c>
      <c r="V52" s="59" t="s">
        <v>2</v>
      </c>
    </row>
    <row r="53" spans="1:22" ht="18" customHeight="1" x14ac:dyDescent="0.2">
      <c r="A53" s="7"/>
      <c r="B53" s="7"/>
      <c r="C53" s="12"/>
      <c r="D53" s="5"/>
      <c r="E53" s="6"/>
      <c r="F53" s="6"/>
      <c r="G53" s="6"/>
      <c r="H53" s="6"/>
      <c r="I53" s="6"/>
      <c r="J53" s="6"/>
      <c r="K53" s="5"/>
      <c r="L53" s="5"/>
      <c r="M53" s="6"/>
      <c r="N53" s="6"/>
      <c r="O53" s="6"/>
      <c r="P53" s="56"/>
      <c r="Q53" s="56"/>
    </row>
    <row r="54" spans="1:22" ht="18" customHeight="1" x14ac:dyDescent="0.2">
      <c r="A54" s="9" t="s">
        <v>260</v>
      </c>
      <c r="B54" s="6"/>
      <c r="C54" s="8"/>
      <c r="D54" s="8"/>
      <c r="E54" s="8"/>
      <c r="G54" s="8"/>
      <c r="H54" s="8"/>
      <c r="I54" s="8"/>
      <c r="J54" s="8"/>
      <c r="K54" s="8"/>
      <c r="V54" s="8" t="s">
        <v>6</v>
      </c>
    </row>
    <row r="55" spans="1:22" ht="18" customHeight="1" x14ac:dyDescent="0.25">
      <c r="A55" s="9"/>
      <c r="B55" s="6"/>
      <c r="C55" s="8"/>
      <c r="D55" s="8"/>
      <c r="E55" s="8"/>
      <c r="G55" s="8"/>
      <c r="H55" s="8"/>
      <c r="I55" s="8"/>
      <c r="J55" s="8"/>
      <c r="K55" s="8"/>
      <c r="M55" s="8"/>
      <c r="N55" s="6"/>
      <c r="O55" s="103"/>
    </row>
    <row r="56" spans="1:22" ht="18" customHeight="1" x14ac:dyDescent="0.2">
      <c r="A56" s="7" t="s">
        <v>3</v>
      </c>
      <c r="B56" s="7" t="s">
        <v>163</v>
      </c>
      <c r="C56" s="6">
        <v>22</v>
      </c>
      <c r="D56" s="5">
        <v>19</v>
      </c>
      <c r="E56" s="6">
        <v>19</v>
      </c>
      <c r="F56" s="6">
        <v>20</v>
      </c>
      <c r="G56" s="6" t="s">
        <v>2</v>
      </c>
      <c r="H56" s="6" t="s">
        <v>2</v>
      </c>
      <c r="I56" s="6" t="s">
        <v>2</v>
      </c>
      <c r="J56" s="6">
        <v>7</v>
      </c>
      <c r="K56" s="5">
        <v>8</v>
      </c>
      <c r="L56" s="5">
        <v>9</v>
      </c>
      <c r="M56" s="6">
        <v>9</v>
      </c>
      <c r="N56" s="6">
        <v>10</v>
      </c>
      <c r="O56" s="6">
        <v>8</v>
      </c>
      <c r="P56" s="56">
        <v>5</v>
      </c>
      <c r="Q56" s="56">
        <v>6</v>
      </c>
      <c r="R56" s="56">
        <v>6.9</v>
      </c>
      <c r="S56" s="56">
        <v>7.3</v>
      </c>
      <c r="T56" s="56">
        <v>5</v>
      </c>
      <c r="U56" s="59" t="s">
        <v>4</v>
      </c>
      <c r="V56" s="59" t="s">
        <v>2</v>
      </c>
    </row>
    <row r="57" spans="1:22" ht="18" customHeight="1" x14ac:dyDescent="0.2">
      <c r="A57" s="7" t="s">
        <v>164</v>
      </c>
      <c r="B57" s="7" t="s">
        <v>165</v>
      </c>
      <c r="C57" s="12" t="s">
        <v>2</v>
      </c>
      <c r="D57" s="12" t="s">
        <v>2</v>
      </c>
      <c r="E57" s="6">
        <v>25</v>
      </c>
      <c r="F57" s="6">
        <v>26</v>
      </c>
      <c r="G57" s="6" t="s">
        <v>2</v>
      </c>
      <c r="H57" s="6" t="s">
        <v>2</v>
      </c>
      <c r="I57" s="6" t="s">
        <v>2</v>
      </c>
      <c r="J57" s="6" t="s">
        <v>2</v>
      </c>
      <c r="K57" s="5" t="s">
        <v>2</v>
      </c>
      <c r="L57" s="5" t="s">
        <v>2</v>
      </c>
      <c r="M57" s="6" t="s">
        <v>2</v>
      </c>
      <c r="N57" s="6" t="s">
        <v>4</v>
      </c>
      <c r="O57" s="5">
        <v>11</v>
      </c>
      <c r="P57" s="59">
        <v>7</v>
      </c>
      <c r="Q57" s="59">
        <v>7</v>
      </c>
      <c r="R57" s="59">
        <v>8.1</v>
      </c>
      <c r="S57" s="59">
        <v>6.6</v>
      </c>
      <c r="T57" s="59" t="s">
        <v>4</v>
      </c>
      <c r="U57" s="59" t="s">
        <v>4</v>
      </c>
      <c r="V57" s="59">
        <v>7.1</v>
      </c>
    </row>
    <row r="58" spans="1:22" ht="18" customHeight="1" x14ac:dyDescent="0.2">
      <c r="A58" s="7" t="s">
        <v>261</v>
      </c>
      <c r="B58" s="7" t="s">
        <v>31</v>
      </c>
      <c r="C58" s="12" t="s">
        <v>2</v>
      </c>
      <c r="D58" s="12" t="s">
        <v>2</v>
      </c>
      <c r="E58" s="6">
        <v>25</v>
      </c>
      <c r="F58" s="6">
        <v>22</v>
      </c>
      <c r="G58" s="6">
        <v>4</v>
      </c>
      <c r="H58" s="6">
        <v>3</v>
      </c>
      <c r="I58" s="6">
        <v>3</v>
      </c>
      <c r="J58" s="6" t="s">
        <v>2</v>
      </c>
      <c r="K58" s="5">
        <v>4</v>
      </c>
      <c r="L58" s="5">
        <v>4</v>
      </c>
      <c r="M58" s="5" t="s">
        <v>2</v>
      </c>
      <c r="N58" s="5">
        <v>7</v>
      </c>
      <c r="O58" s="5">
        <v>3</v>
      </c>
      <c r="P58" s="59">
        <v>3</v>
      </c>
      <c r="Q58" s="59">
        <v>5</v>
      </c>
      <c r="R58" s="59">
        <v>5</v>
      </c>
      <c r="S58" s="59">
        <v>4.4000000000000004</v>
      </c>
      <c r="T58" s="59">
        <v>3.3</v>
      </c>
      <c r="U58" s="59">
        <f>'[1]Site Data and Capture Rate'!AC12</f>
        <v>3.5</v>
      </c>
      <c r="V58" s="59">
        <v>3.8</v>
      </c>
    </row>
    <row r="59" spans="1:22" ht="18" customHeight="1" x14ac:dyDescent="0.2">
      <c r="A59" s="7" t="s">
        <v>5</v>
      </c>
      <c r="B59" s="7" t="s">
        <v>163</v>
      </c>
      <c r="C59" s="5" t="s">
        <v>2</v>
      </c>
      <c r="D59" s="5">
        <v>19</v>
      </c>
      <c r="E59" s="6">
        <v>18</v>
      </c>
      <c r="F59" s="6">
        <v>20</v>
      </c>
      <c r="G59" s="6" t="s">
        <v>2</v>
      </c>
      <c r="H59" s="6" t="s">
        <v>2</v>
      </c>
      <c r="I59" s="5">
        <v>8</v>
      </c>
      <c r="J59" s="6">
        <v>9</v>
      </c>
      <c r="K59" s="5">
        <v>12</v>
      </c>
      <c r="L59" s="5" t="s">
        <v>2</v>
      </c>
      <c r="M59" s="6">
        <v>8</v>
      </c>
      <c r="N59" s="5" t="s">
        <v>2</v>
      </c>
      <c r="O59" s="5">
        <v>6</v>
      </c>
      <c r="P59" s="59">
        <v>6</v>
      </c>
      <c r="Q59" s="59">
        <v>7</v>
      </c>
      <c r="R59" s="59">
        <v>6.3</v>
      </c>
      <c r="S59" s="59">
        <v>6.3</v>
      </c>
      <c r="T59" s="59">
        <v>4.4000000000000004</v>
      </c>
      <c r="U59" s="59">
        <f>'[1]Site Data and Capture Rate'!AC30</f>
        <v>4.8</v>
      </c>
      <c r="V59" s="59">
        <v>5.0999999999999996</v>
      </c>
    </row>
    <row r="60" spans="1:22" ht="18" customHeight="1" x14ac:dyDescent="0.2">
      <c r="A60" s="7" t="s">
        <v>174</v>
      </c>
      <c r="B60" s="7" t="s">
        <v>170</v>
      </c>
      <c r="C60" s="5">
        <v>32</v>
      </c>
      <c r="D60" s="5">
        <v>27</v>
      </c>
      <c r="E60" s="6">
        <v>29</v>
      </c>
      <c r="F60" s="6">
        <v>38</v>
      </c>
      <c r="G60" s="6" t="s">
        <v>2</v>
      </c>
      <c r="H60" s="6" t="s">
        <v>2</v>
      </c>
      <c r="I60" s="6" t="s">
        <v>2</v>
      </c>
      <c r="J60" s="6">
        <v>23</v>
      </c>
      <c r="K60" s="5">
        <v>22</v>
      </c>
      <c r="L60" s="5">
        <v>20</v>
      </c>
      <c r="M60" s="6">
        <v>16</v>
      </c>
      <c r="N60" s="5" t="s">
        <v>2</v>
      </c>
      <c r="O60" s="5" t="s">
        <v>2</v>
      </c>
      <c r="P60" s="5" t="s">
        <v>2</v>
      </c>
      <c r="Q60" s="5" t="s">
        <v>2</v>
      </c>
      <c r="R60" s="5" t="s">
        <v>2</v>
      </c>
      <c r="S60" s="5" t="s">
        <v>2</v>
      </c>
      <c r="T60" s="5" t="s">
        <v>2</v>
      </c>
      <c r="U60" s="5" t="s">
        <v>2</v>
      </c>
      <c r="V60" s="59">
        <v>6.8</v>
      </c>
    </row>
    <row r="61" spans="1:22" ht="18" customHeight="1" x14ac:dyDescent="0.2">
      <c r="A61" s="7" t="s">
        <v>183</v>
      </c>
      <c r="B61" s="7" t="s">
        <v>173</v>
      </c>
      <c r="C61" s="6">
        <v>21</v>
      </c>
      <c r="D61" s="5" t="s">
        <v>4</v>
      </c>
      <c r="E61" s="6">
        <v>20</v>
      </c>
      <c r="F61" s="6">
        <v>21</v>
      </c>
      <c r="G61" s="6" t="s">
        <v>2</v>
      </c>
      <c r="H61" s="6" t="s">
        <v>2</v>
      </c>
      <c r="I61" s="6">
        <v>12</v>
      </c>
      <c r="J61" s="5">
        <v>12</v>
      </c>
      <c r="K61" s="5">
        <v>10</v>
      </c>
      <c r="L61" s="5" t="s">
        <v>2</v>
      </c>
      <c r="M61" s="5" t="s">
        <v>2</v>
      </c>
      <c r="N61" s="5" t="s">
        <v>2</v>
      </c>
      <c r="O61" s="5" t="s">
        <v>2</v>
      </c>
      <c r="P61" s="59" t="s">
        <v>2</v>
      </c>
      <c r="Q61" s="59" t="s">
        <v>2</v>
      </c>
      <c r="R61" s="59" t="s">
        <v>2</v>
      </c>
      <c r="S61" s="59" t="s">
        <v>2</v>
      </c>
      <c r="T61" s="59" t="s">
        <v>2</v>
      </c>
      <c r="U61" s="59" t="s">
        <v>2</v>
      </c>
      <c r="V61" s="59" t="s">
        <v>2</v>
      </c>
    </row>
    <row r="62" spans="1:22" ht="18" customHeight="1" x14ac:dyDescent="0.2">
      <c r="A62" s="7" t="s">
        <v>262</v>
      </c>
      <c r="B62" s="7" t="s">
        <v>165</v>
      </c>
      <c r="C62" s="6">
        <v>15</v>
      </c>
      <c r="D62" s="5">
        <v>14</v>
      </c>
      <c r="E62" s="6">
        <v>15</v>
      </c>
      <c r="F62" s="6">
        <v>16</v>
      </c>
      <c r="G62" s="6" t="s">
        <v>2</v>
      </c>
      <c r="H62" s="6" t="s">
        <v>2</v>
      </c>
      <c r="I62" s="6" t="s">
        <v>2</v>
      </c>
      <c r="J62" s="5" t="s">
        <v>2</v>
      </c>
      <c r="K62" s="5" t="s">
        <v>2</v>
      </c>
      <c r="L62" s="5" t="s">
        <v>2</v>
      </c>
      <c r="M62" s="5" t="s">
        <v>2</v>
      </c>
      <c r="N62" s="5" t="s">
        <v>2</v>
      </c>
      <c r="O62" s="5">
        <v>8</v>
      </c>
      <c r="P62" s="59">
        <v>8</v>
      </c>
      <c r="Q62" s="59">
        <v>7</v>
      </c>
      <c r="R62" s="59">
        <v>7.4</v>
      </c>
      <c r="S62" s="59">
        <v>6.3</v>
      </c>
      <c r="T62" s="59">
        <v>4.9000000000000004</v>
      </c>
      <c r="U62" s="59">
        <f>'[1]Site Data and Capture Rate'!AC46</f>
        <v>5.5</v>
      </c>
      <c r="V62" s="59">
        <v>5.9</v>
      </c>
    </row>
    <row r="63" spans="1:22" ht="18" customHeight="1" x14ac:dyDescent="0.2">
      <c r="A63" s="7" t="s">
        <v>263</v>
      </c>
      <c r="B63" s="7" t="s">
        <v>163</v>
      </c>
      <c r="C63" s="6" t="s">
        <v>4</v>
      </c>
      <c r="D63" s="5">
        <v>17</v>
      </c>
      <c r="E63" s="6">
        <v>19</v>
      </c>
      <c r="F63" s="6">
        <v>21</v>
      </c>
      <c r="G63" s="6" t="s">
        <v>2</v>
      </c>
      <c r="H63" s="6" t="s">
        <v>2</v>
      </c>
      <c r="I63" s="6" t="s">
        <v>2</v>
      </c>
      <c r="J63" s="5" t="s">
        <v>2</v>
      </c>
      <c r="K63" s="5" t="s">
        <v>2</v>
      </c>
      <c r="L63" s="5" t="s">
        <v>2</v>
      </c>
      <c r="M63" s="5" t="s">
        <v>2</v>
      </c>
      <c r="N63" s="5">
        <v>7</v>
      </c>
      <c r="O63" s="5">
        <v>7</v>
      </c>
      <c r="P63" s="59">
        <v>7</v>
      </c>
      <c r="Q63" s="59">
        <v>8</v>
      </c>
      <c r="R63" s="59">
        <v>6.9</v>
      </c>
      <c r="S63" s="59">
        <v>6.7</v>
      </c>
      <c r="T63" s="59">
        <v>5</v>
      </c>
      <c r="U63" s="59">
        <f>'[1]Site Data and Capture Rate'!AC49</f>
        <v>5.2</v>
      </c>
      <c r="V63" s="59">
        <v>5.7</v>
      </c>
    </row>
    <row r="64" spans="1:22" ht="18" customHeight="1" thickBot="1" x14ac:dyDescent="0.25">
      <c r="A64" s="4" t="s">
        <v>264</v>
      </c>
      <c r="B64" s="4" t="s">
        <v>265</v>
      </c>
      <c r="C64" s="383"/>
      <c r="D64" s="384"/>
      <c r="E64" s="385"/>
      <c r="F64" s="385"/>
      <c r="G64" s="3" t="s">
        <v>2</v>
      </c>
      <c r="H64" s="3" t="s">
        <v>2</v>
      </c>
      <c r="I64" s="3">
        <v>9</v>
      </c>
      <c r="J64" s="3">
        <v>11</v>
      </c>
      <c r="K64" s="2">
        <v>11</v>
      </c>
      <c r="L64" s="2">
        <v>11</v>
      </c>
      <c r="M64" s="3" t="s">
        <v>2</v>
      </c>
      <c r="N64" s="3">
        <v>8</v>
      </c>
      <c r="O64" s="3">
        <v>9</v>
      </c>
      <c r="P64" s="60">
        <v>6</v>
      </c>
      <c r="Q64" s="60">
        <v>6</v>
      </c>
      <c r="R64" s="60">
        <v>7.2</v>
      </c>
      <c r="S64" s="60">
        <v>7.8</v>
      </c>
      <c r="T64" s="60">
        <v>6.1</v>
      </c>
      <c r="U64" s="60">
        <f>'[1]Site Data and Capture Rate'!AC51</f>
        <v>5.4</v>
      </c>
      <c r="V64" s="143">
        <v>7.8</v>
      </c>
    </row>
    <row r="65" spans="1:13" ht="20.25" customHeight="1" x14ac:dyDescent="0.2">
      <c r="A65" s="50" t="s">
        <v>1</v>
      </c>
      <c r="J65" s="155"/>
    </row>
    <row r="66" spans="1:13" x14ac:dyDescent="0.2">
      <c r="A66" s="155" t="s">
        <v>184</v>
      </c>
    </row>
    <row r="67" spans="1:13" x14ac:dyDescent="0.2">
      <c r="A67" s="45" t="s">
        <v>185</v>
      </c>
      <c r="B67" s="380"/>
      <c r="C67" s="386"/>
      <c r="D67" s="387"/>
    </row>
    <row r="68" spans="1:13" x14ac:dyDescent="0.2">
      <c r="A68" s="155" t="s">
        <v>186</v>
      </c>
      <c r="C68" s="386"/>
      <c r="D68" s="387"/>
    </row>
    <row r="69" spans="1:13" ht="15.75" x14ac:dyDescent="0.2">
      <c r="A69" s="45" t="s">
        <v>533</v>
      </c>
      <c r="C69" s="386"/>
      <c r="D69" s="387"/>
    </row>
    <row r="70" spans="1:13" ht="15.75" x14ac:dyDescent="0.2">
      <c r="A70" s="45" t="s">
        <v>534</v>
      </c>
      <c r="C70" s="386"/>
      <c r="D70" s="387"/>
    </row>
    <row r="71" spans="1:13" x14ac:dyDescent="0.2">
      <c r="A71" s="45"/>
      <c r="C71" s="386"/>
      <c r="D71" s="387"/>
    </row>
    <row r="72" spans="1:13" x14ac:dyDescent="0.2">
      <c r="A72" s="164" t="s">
        <v>187</v>
      </c>
      <c r="C72" s="386"/>
      <c r="D72" s="387"/>
    </row>
    <row r="73" spans="1:13" x14ac:dyDescent="0.2">
      <c r="A73" s="164" t="s">
        <v>233</v>
      </c>
      <c r="B73" s="380"/>
      <c r="C73" s="387"/>
      <c r="D73" s="387"/>
      <c r="E73" s="387"/>
      <c r="F73" s="387"/>
      <c r="G73" s="387"/>
      <c r="H73" s="387"/>
      <c r="I73" s="387"/>
      <c r="J73" s="387"/>
      <c r="K73" s="387"/>
      <c r="L73" s="387"/>
      <c r="M73" s="387"/>
    </row>
    <row r="74" spans="1:13" hidden="1" x14ac:dyDescent="0.2">
      <c r="A74" s="164" t="s">
        <v>187</v>
      </c>
      <c r="C74" s="386"/>
      <c r="D74" s="387"/>
    </row>
    <row r="75" spans="1:13" x14ac:dyDescent="0.2">
      <c r="A75" s="164" t="s">
        <v>0</v>
      </c>
      <c r="C75" s="387"/>
    </row>
    <row r="76" spans="1:13" x14ac:dyDescent="0.2">
      <c r="C76" s="387"/>
    </row>
    <row r="77" spans="1:13" x14ac:dyDescent="0.2">
      <c r="C77" s="387"/>
    </row>
  </sheetData>
  <pageMargins left="0.74803149606299213" right="0.74803149606299213" top="0.98425196850393704" bottom="0.9055118110236221" header="0.51181102362204722" footer="0.51181102362204722"/>
  <pageSetup paperSize="9" scale="37"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BC7F-FC5A-447B-A2F0-DB214455CFB1}">
  <dimension ref="A1:W35"/>
  <sheetViews>
    <sheetView zoomScaleNormal="100" workbookViewId="0">
      <selection activeCell="G21" sqref="G21"/>
    </sheetView>
  </sheetViews>
  <sheetFormatPr defaultRowHeight="12.75" x14ac:dyDescent="0.2"/>
  <cols>
    <col min="1" max="10" width="9.140625" style="155"/>
    <col min="11" max="11" width="18.85546875" style="155" bestFit="1" customWidth="1"/>
    <col min="12" max="12" width="12" style="155" bestFit="1" customWidth="1"/>
    <col min="13" max="13" width="9.140625" style="155"/>
    <col min="14" max="14" width="9.140625" style="155" customWidth="1"/>
    <col min="15" max="15" width="17.85546875" style="155" bestFit="1" customWidth="1"/>
    <col min="16" max="16" width="12" style="155" bestFit="1" customWidth="1"/>
    <col min="17" max="17" width="9" style="155" customWidth="1"/>
    <col min="18" max="16384" width="9.140625" style="155"/>
  </cols>
  <sheetData>
    <row r="1" spans="1:23" x14ac:dyDescent="0.2">
      <c r="B1" s="155" t="s">
        <v>498</v>
      </c>
      <c r="I1" s="155" t="s">
        <v>317</v>
      </c>
      <c r="R1" s="155" t="s">
        <v>318</v>
      </c>
    </row>
    <row r="3" spans="1:23" x14ac:dyDescent="0.2">
      <c r="B3" s="155" t="s">
        <v>132</v>
      </c>
      <c r="C3" s="155" t="s">
        <v>133</v>
      </c>
      <c r="D3" s="155" t="s">
        <v>134</v>
      </c>
      <c r="E3" s="155" t="s">
        <v>266</v>
      </c>
      <c r="F3" s="155" t="s">
        <v>135</v>
      </c>
      <c r="J3" s="155" t="s">
        <v>132</v>
      </c>
      <c r="K3" s="155" t="s">
        <v>133</v>
      </c>
      <c r="L3" s="155" t="s">
        <v>134</v>
      </c>
      <c r="M3" s="155" t="s">
        <v>266</v>
      </c>
      <c r="N3" s="155" t="s">
        <v>135</v>
      </c>
      <c r="Q3" s="378"/>
      <c r="S3" s="155" t="s">
        <v>132</v>
      </c>
      <c r="T3" s="155" t="s">
        <v>133</v>
      </c>
      <c r="U3" s="155" t="s">
        <v>134</v>
      </c>
      <c r="V3" s="155" t="s">
        <v>135</v>
      </c>
    </row>
    <row r="4" spans="1:23" x14ac:dyDescent="0.2">
      <c r="A4" s="155">
        <v>1990</v>
      </c>
      <c r="B4" s="241">
        <v>68.414180221625401</v>
      </c>
      <c r="C4" s="241">
        <v>150.49389893305866</v>
      </c>
      <c r="D4" s="241">
        <v>7.0351731003901445</v>
      </c>
      <c r="E4" s="241">
        <v>6.3801156977882174</v>
      </c>
      <c r="F4" s="241">
        <v>0.1729238940748716</v>
      </c>
      <c r="I4" s="155">
        <v>1990</v>
      </c>
      <c r="J4" s="241">
        <f>B4*100/B$4</f>
        <v>100</v>
      </c>
      <c r="K4" s="241">
        <f t="shared" ref="K4:N4" si="0">C4*100/C$4</f>
        <v>100</v>
      </c>
      <c r="L4" s="241">
        <f t="shared" si="0"/>
        <v>100</v>
      </c>
      <c r="M4" s="241">
        <f t="shared" si="0"/>
        <v>99.999999999999986</v>
      </c>
      <c r="N4" s="241">
        <f t="shared" si="0"/>
        <v>100</v>
      </c>
      <c r="R4" s="155">
        <v>1990</v>
      </c>
      <c r="S4" s="155">
        <v>100</v>
      </c>
      <c r="T4" s="155">
        <v>100</v>
      </c>
      <c r="U4" s="155">
        <v>100</v>
      </c>
      <c r="V4" s="155">
        <v>100</v>
      </c>
      <c r="W4" s="378"/>
    </row>
    <row r="5" spans="1:23" x14ac:dyDescent="0.2">
      <c r="B5" s="241"/>
      <c r="C5" s="241"/>
      <c r="D5" s="241"/>
      <c r="E5" s="241"/>
      <c r="F5" s="241"/>
      <c r="J5" s="241"/>
      <c r="K5" s="241"/>
      <c r="L5" s="241"/>
      <c r="M5" s="241"/>
      <c r="N5" s="241"/>
      <c r="W5" s="378"/>
    </row>
    <row r="6" spans="1:23" x14ac:dyDescent="0.2">
      <c r="B6" s="241"/>
      <c r="C6" s="241"/>
      <c r="D6" s="241"/>
      <c r="E6" s="241"/>
      <c r="F6" s="241"/>
      <c r="J6" s="241"/>
      <c r="K6" s="241"/>
      <c r="L6" s="241"/>
      <c r="M6" s="241"/>
      <c r="N6" s="241"/>
      <c r="W6" s="378"/>
    </row>
    <row r="7" spans="1:23" x14ac:dyDescent="0.2">
      <c r="B7" s="241"/>
      <c r="C7" s="241"/>
      <c r="D7" s="241"/>
      <c r="E7" s="241"/>
      <c r="F7" s="241"/>
      <c r="J7" s="241"/>
      <c r="K7" s="241"/>
      <c r="L7" s="241"/>
      <c r="M7" s="241"/>
      <c r="N7" s="241"/>
      <c r="W7" s="378"/>
    </row>
    <row r="8" spans="1:23" x14ac:dyDescent="0.2">
      <c r="B8" s="241"/>
      <c r="C8" s="241"/>
      <c r="D8" s="241"/>
      <c r="E8" s="241"/>
      <c r="F8" s="241"/>
      <c r="J8" s="241"/>
      <c r="K8" s="241"/>
      <c r="L8" s="241"/>
      <c r="M8" s="241"/>
      <c r="N8" s="241"/>
      <c r="W8" s="378"/>
    </row>
    <row r="9" spans="1:23" x14ac:dyDescent="0.2">
      <c r="A9" s="155">
        <v>1995</v>
      </c>
      <c r="B9" s="241">
        <v>53.877606888561331</v>
      </c>
      <c r="C9" s="241">
        <v>136.83177914248367</v>
      </c>
      <c r="D9" s="241">
        <v>7.1297545781830456</v>
      </c>
      <c r="E9" s="241">
        <v>6.4750979637120061</v>
      </c>
      <c r="F9" s="241">
        <v>8.4392110436954881E-2</v>
      </c>
      <c r="I9" s="155">
        <v>1995</v>
      </c>
      <c r="J9" s="241">
        <f t="shared" ref="J9:N31" si="1">B9*100/B$4</f>
        <v>78.752104774224676</v>
      </c>
      <c r="K9" s="241">
        <f t="shared" si="1"/>
        <v>90.921811523633892</v>
      </c>
      <c r="L9" s="241">
        <f t="shared" si="1"/>
        <v>101.34440867969057</v>
      </c>
      <c r="M9" s="241">
        <f t="shared" si="1"/>
        <v>101.48872325241244</v>
      </c>
      <c r="N9" s="241">
        <f t="shared" si="1"/>
        <v>48.803036091944165</v>
      </c>
      <c r="Q9" s="241"/>
      <c r="R9" s="155">
        <v>1995</v>
      </c>
      <c r="S9" s="241">
        <v>76.969917479422463</v>
      </c>
      <c r="T9" s="241">
        <v>83.441668189814891</v>
      </c>
      <c r="U9" s="241">
        <v>109.457605586111</v>
      </c>
      <c r="V9" s="241">
        <v>48.086808159882104</v>
      </c>
      <c r="W9" s="378"/>
    </row>
    <row r="10" spans="1:23" x14ac:dyDescent="0.2">
      <c r="B10" s="241"/>
      <c r="C10" s="241"/>
      <c r="D10" s="241"/>
      <c r="E10" s="241"/>
      <c r="F10" s="241"/>
      <c r="J10" s="241"/>
      <c r="K10" s="241"/>
      <c r="L10" s="241"/>
      <c r="M10" s="241"/>
      <c r="N10" s="241"/>
      <c r="Q10" s="241"/>
      <c r="S10" s="241"/>
      <c r="T10" s="241"/>
      <c r="U10" s="241"/>
      <c r="V10" s="241"/>
      <c r="W10" s="378"/>
    </row>
    <row r="11" spans="1:23" x14ac:dyDescent="0.2">
      <c r="B11" s="241"/>
      <c r="C11" s="241"/>
      <c r="D11" s="241"/>
      <c r="E11" s="241"/>
      <c r="F11" s="241"/>
      <c r="J11" s="241"/>
      <c r="K11" s="241"/>
      <c r="L11" s="241"/>
      <c r="M11" s="241"/>
      <c r="N11" s="241"/>
      <c r="Q11" s="241"/>
      <c r="S11" s="241"/>
      <c r="T11" s="241"/>
      <c r="U11" s="241"/>
      <c r="V11" s="241"/>
      <c r="W11" s="378"/>
    </row>
    <row r="12" spans="1:23" x14ac:dyDescent="0.2">
      <c r="A12" s="155">
        <v>1998</v>
      </c>
      <c r="B12" s="241">
        <v>41.949435440482347</v>
      </c>
      <c r="C12" s="241">
        <v>119.76620556088987</v>
      </c>
      <c r="D12" s="241">
        <v>6.6964407637991439</v>
      </c>
      <c r="E12" s="241">
        <v>6.0291630334145649</v>
      </c>
      <c r="F12" s="241">
        <v>4.7150471490811662E-2</v>
      </c>
      <c r="I12" s="155">
        <v>1998</v>
      </c>
      <c r="J12" s="241">
        <f t="shared" si="1"/>
        <v>61.316872181452126</v>
      </c>
      <c r="K12" s="241">
        <f t="shared" si="1"/>
        <v>79.582100277808067</v>
      </c>
      <c r="L12" s="241">
        <f t="shared" si="1"/>
        <v>95.185159885089178</v>
      </c>
      <c r="M12" s="241">
        <f t="shared" si="1"/>
        <v>94.499274292230837</v>
      </c>
      <c r="N12" s="241">
        <f t="shared" si="1"/>
        <v>27.266602885080022</v>
      </c>
      <c r="Q12" s="241"/>
      <c r="R12" s="155">
        <v>1998</v>
      </c>
      <c r="S12" s="241">
        <v>58.780905998376831</v>
      </c>
      <c r="T12" s="241">
        <v>72.137048555406196</v>
      </c>
      <c r="U12" s="241">
        <v>105.59555035215173</v>
      </c>
      <c r="V12" s="241">
        <v>26.199307085845057</v>
      </c>
      <c r="W12" s="378"/>
    </row>
    <row r="13" spans="1:23" x14ac:dyDescent="0.2">
      <c r="B13" s="241">
        <v>37.271428994184859</v>
      </c>
      <c r="C13" s="241">
        <v>114.61983192658221</v>
      </c>
      <c r="D13" s="241">
        <v>6.5728857740796176</v>
      </c>
      <c r="E13" s="241">
        <v>5.9017239636880126</v>
      </c>
      <c r="F13" s="241">
        <v>2.5926935015249019E-2</v>
      </c>
      <c r="J13" s="241">
        <f t="shared" si="1"/>
        <v>54.479099030998157</v>
      </c>
      <c r="K13" s="241">
        <f t="shared" si="1"/>
        <v>76.162444284579522</v>
      </c>
      <c r="L13" s="241">
        <f t="shared" si="1"/>
        <v>93.428913266044717</v>
      </c>
      <c r="M13" s="241">
        <f t="shared" si="1"/>
        <v>92.501832932809549</v>
      </c>
      <c r="N13" s="241">
        <f t="shared" si="1"/>
        <v>14.993263454975933</v>
      </c>
      <c r="Q13" s="241"/>
      <c r="S13" s="241">
        <v>51.562324929265948</v>
      </c>
      <c r="T13" s="241">
        <v>68.43707955270466</v>
      </c>
      <c r="U13" s="241">
        <v>104.68300103510828</v>
      </c>
      <c r="V13" s="241">
        <v>13.743615291891951</v>
      </c>
      <c r="W13" s="378"/>
    </row>
    <row r="14" spans="1:23" x14ac:dyDescent="0.2">
      <c r="A14" s="155">
        <v>2000</v>
      </c>
      <c r="B14" s="241">
        <v>31.764426542934082</v>
      </c>
      <c r="C14" s="241">
        <v>104.8023763081578</v>
      </c>
      <c r="D14" s="241">
        <v>5.8484344299561117</v>
      </c>
      <c r="E14" s="241">
        <v>5.1989730302070027</v>
      </c>
      <c r="F14" s="241">
        <v>2.6831203630266506E-3</v>
      </c>
      <c r="I14" s="155">
        <v>2000</v>
      </c>
      <c r="J14" s="241">
        <f t="shared" si="1"/>
        <v>46.429594625024095</v>
      </c>
      <c r="K14" s="241">
        <f t="shared" si="1"/>
        <v>69.638953506530555</v>
      </c>
      <c r="L14" s="241">
        <f t="shared" si="1"/>
        <v>83.131350806873243</v>
      </c>
      <c r="M14" s="241">
        <f t="shared" si="1"/>
        <v>81.487127764929426</v>
      </c>
      <c r="N14" s="241">
        <f t="shared" si="1"/>
        <v>1.5516192122442767</v>
      </c>
      <c r="Q14" s="241"/>
      <c r="R14" s="155">
        <v>2000</v>
      </c>
      <c r="S14" s="241">
        <v>43.396531686778822</v>
      </c>
      <c r="T14" s="241">
        <v>62.775861209608095</v>
      </c>
      <c r="U14" s="241">
        <v>93.687404801323609</v>
      </c>
      <c r="V14" s="241">
        <v>0.15675727935151121</v>
      </c>
      <c r="W14" s="378"/>
    </row>
    <row r="15" spans="1:23" x14ac:dyDescent="0.2">
      <c r="B15" s="241">
        <v>28.961576485111333</v>
      </c>
      <c r="C15" s="241">
        <v>97.612782753156679</v>
      </c>
      <c r="D15" s="241">
        <v>5.4679990614826304</v>
      </c>
      <c r="E15" s="241">
        <v>4.8318402658014028</v>
      </c>
      <c r="F15" s="241">
        <v>2.6683248499705867E-3</v>
      </c>
      <c r="J15" s="241">
        <f t="shared" si="1"/>
        <v>42.332709960553927</v>
      </c>
      <c r="K15" s="241">
        <f t="shared" si="1"/>
        <v>64.861621265175614</v>
      </c>
      <c r="L15" s="241">
        <f t="shared" si="1"/>
        <v>77.723731647475674</v>
      </c>
      <c r="M15" s="241">
        <f t="shared" si="1"/>
        <v>75.732800072519808</v>
      </c>
      <c r="N15" s="241">
        <f t="shared" si="1"/>
        <v>1.5430631285779806</v>
      </c>
      <c r="Q15" s="241"/>
      <c r="S15" s="241">
        <v>38.976134080140369</v>
      </c>
      <c r="T15" s="241">
        <v>59.571816810914001</v>
      </c>
      <c r="U15" s="241">
        <v>90.631345359483404</v>
      </c>
      <c r="V15" s="241">
        <v>0.1456626379516994</v>
      </c>
      <c r="W15" s="378"/>
    </row>
    <row r="16" spans="1:23" x14ac:dyDescent="0.2">
      <c r="A16" s="155">
        <v>2002</v>
      </c>
      <c r="B16" s="241">
        <v>25.69314802676972</v>
      </c>
      <c r="C16" s="241">
        <v>96.984299455734714</v>
      </c>
      <c r="D16" s="241">
        <v>5.569053962093875</v>
      </c>
      <c r="E16" s="241">
        <v>4.9079607556128755</v>
      </c>
      <c r="F16" s="241">
        <v>2.7490060258498479E-3</v>
      </c>
      <c r="I16" s="155">
        <v>2002</v>
      </c>
      <c r="J16" s="241">
        <f t="shared" si="1"/>
        <v>37.555296202538187</v>
      </c>
      <c r="K16" s="241">
        <f t="shared" si="1"/>
        <v>64.444007460311994</v>
      </c>
      <c r="L16" s="241">
        <f t="shared" si="1"/>
        <v>79.160155445002999</v>
      </c>
      <c r="M16" s="241">
        <f t="shared" si="1"/>
        <v>76.92588956207031</v>
      </c>
      <c r="N16" s="241">
        <f t="shared" si="1"/>
        <v>1.5897201717303444</v>
      </c>
      <c r="Q16" s="241"/>
      <c r="R16" s="155">
        <v>2002</v>
      </c>
      <c r="S16" s="241">
        <v>33.718942332810762</v>
      </c>
      <c r="T16" s="241">
        <v>57.465441699592049</v>
      </c>
      <c r="U16" s="241">
        <v>89.223235993882611</v>
      </c>
      <c r="V16" s="241">
        <v>0.14585948106849075</v>
      </c>
      <c r="W16" s="378"/>
    </row>
    <row r="17" spans="1:23" x14ac:dyDescent="0.2">
      <c r="B17" s="241">
        <v>22.26809519450028</v>
      </c>
      <c r="C17" s="241">
        <v>93.402076746028968</v>
      </c>
      <c r="D17" s="241">
        <v>5.4142993522765357</v>
      </c>
      <c r="E17" s="241">
        <v>4.7499249218407353</v>
      </c>
      <c r="F17" s="241">
        <v>2.7836833766187877E-3</v>
      </c>
      <c r="J17" s="241">
        <f t="shared" si="1"/>
        <v>32.548946903059488</v>
      </c>
      <c r="K17" s="241">
        <f t="shared" si="1"/>
        <v>62.063696540665234</v>
      </c>
      <c r="L17" s="241">
        <f t="shared" si="1"/>
        <v>76.960428336529191</v>
      </c>
      <c r="M17" s="241">
        <f t="shared" si="1"/>
        <v>74.448883795122754</v>
      </c>
      <c r="N17" s="241">
        <f t="shared" si="1"/>
        <v>1.6097737050806435</v>
      </c>
      <c r="Q17" s="241"/>
      <c r="S17" s="241">
        <v>28.50634268661565</v>
      </c>
      <c r="T17" s="241">
        <v>54.64382170217096</v>
      </c>
      <c r="U17" s="241">
        <v>86.468008655372984</v>
      </c>
      <c r="V17" s="241">
        <v>0.14398864614035845</v>
      </c>
      <c r="W17" s="378"/>
    </row>
    <row r="18" spans="1:23" x14ac:dyDescent="0.2">
      <c r="A18" s="155">
        <v>2004</v>
      </c>
      <c r="B18" s="241">
        <v>19.423834435719332</v>
      </c>
      <c r="C18" s="241">
        <v>90.590442289933748</v>
      </c>
      <c r="D18" s="241">
        <v>5.2618703009319008</v>
      </c>
      <c r="E18" s="241">
        <v>4.5943078948230545</v>
      </c>
      <c r="F18" s="241">
        <v>2.8131186595037345E-3</v>
      </c>
      <c r="I18" s="155">
        <v>2004</v>
      </c>
      <c r="J18" s="241">
        <f t="shared" si="1"/>
        <v>28.391532826669096</v>
      </c>
      <c r="K18" s="241">
        <f t="shared" si="1"/>
        <v>60.195425151573332</v>
      </c>
      <c r="L18" s="241">
        <f t="shared" si="1"/>
        <v>74.79375739368939</v>
      </c>
      <c r="M18" s="241">
        <f t="shared" si="1"/>
        <v>72.009789672243002</v>
      </c>
      <c r="N18" s="241">
        <f t="shared" si="1"/>
        <v>1.6267958078053264</v>
      </c>
      <c r="Q18" s="241"/>
      <c r="R18" s="155">
        <v>2004</v>
      </c>
      <c r="S18" s="241">
        <v>24.248702292528925</v>
      </c>
      <c r="T18" s="241">
        <v>52.710703415369942</v>
      </c>
      <c r="U18" s="241">
        <v>84.811526979077698</v>
      </c>
      <c r="V18" s="241">
        <v>0.14535225241516198</v>
      </c>
      <c r="W18" s="378"/>
    </row>
    <row r="19" spans="1:23" x14ac:dyDescent="0.2">
      <c r="B19" s="241">
        <v>18.899999999999999</v>
      </c>
      <c r="C19" s="241">
        <v>115.37</v>
      </c>
      <c r="D19" s="241">
        <v>5.91</v>
      </c>
      <c r="E19" s="241">
        <v>5.1999999999999993</v>
      </c>
      <c r="F19" s="241">
        <v>3.4211579301726999E-3</v>
      </c>
      <c r="J19" s="241">
        <f t="shared" si="1"/>
        <v>27.625851744147329</v>
      </c>
      <c r="K19" s="241">
        <f t="shared" si="1"/>
        <v>76.660915039032801</v>
      </c>
      <c r="L19" s="241">
        <f t="shared" si="1"/>
        <v>84.006461755322746</v>
      </c>
      <c r="M19" s="241">
        <f t="shared" si="1"/>
        <v>81.503224178249198</v>
      </c>
      <c r="N19" s="241">
        <f t="shared" si="1"/>
        <v>1.9784182795995944</v>
      </c>
      <c r="Q19" s="241"/>
      <c r="S19" s="241">
        <v>20.52159107326035</v>
      </c>
      <c r="T19" s="241">
        <v>50.949397442722031</v>
      </c>
      <c r="U19" s="241">
        <v>83.463145796885669</v>
      </c>
      <c r="V19" s="241">
        <v>0.14931412148837941</v>
      </c>
      <c r="W19" s="378"/>
    </row>
    <row r="20" spans="1:23" x14ac:dyDescent="0.2">
      <c r="A20" s="155">
        <v>2006</v>
      </c>
      <c r="B20" s="241">
        <v>16.53</v>
      </c>
      <c r="C20" s="241">
        <v>107.96000000000001</v>
      </c>
      <c r="D20" s="241">
        <v>5.57</v>
      </c>
      <c r="E20" s="241">
        <v>4.83</v>
      </c>
      <c r="F20" s="241">
        <v>3.4935182293330995E-3</v>
      </c>
      <c r="I20" s="155">
        <v>2006</v>
      </c>
      <c r="J20" s="241">
        <f t="shared" si="1"/>
        <v>24.161657636547904</v>
      </c>
      <c r="K20" s="241">
        <f t="shared" si="1"/>
        <v>71.737127395457932</v>
      </c>
      <c r="L20" s="241">
        <f t="shared" si="1"/>
        <v>79.173602703409088</v>
      </c>
      <c r="M20" s="241">
        <f t="shared" si="1"/>
        <v>75.703956304027642</v>
      </c>
      <c r="N20" s="241">
        <f t="shared" si="1"/>
        <v>2.0202634505908685</v>
      </c>
      <c r="Q20" s="241"/>
      <c r="R20" s="155">
        <v>2006</v>
      </c>
      <c r="S20" s="241">
        <v>17.949853121238132</v>
      </c>
      <c r="T20" s="241">
        <v>49.621479671863547</v>
      </c>
      <c r="U20" s="241">
        <v>81.546128937054235</v>
      </c>
      <c r="V20" s="241">
        <v>0.14911901177339668</v>
      </c>
      <c r="W20" s="378"/>
    </row>
    <row r="21" spans="1:23" x14ac:dyDescent="0.2">
      <c r="B21" s="241">
        <v>14.86</v>
      </c>
      <c r="C21" s="241">
        <v>108.22</v>
      </c>
      <c r="D21" s="241">
        <v>4.7799999999999994</v>
      </c>
      <c r="E21" s="241">
        <v>4.0799999999999992</v>
      </c>
      <c r="F21" s="241">
        <v>3.5170589172636999E-3</v>
      </c>
      <c r="J21" s="241">
        <f t="shared" si="1"/>
        <v>21.720643223176157</v>
      </c>
      <c r="K21" s="241">
        <f t="shared" si="1"/>
        <v>71.909891874179863</v>
      </c>
      <c r="L21" s="241">
        <f t="shared" si="1"/>
        <v>67.944312553374388</v>
      </c>
      <c r="M21" s="241">
        <f t="shared" si="1"/>
        <v>63.948683586010915</v>
      </c>
      <c r="N21" s="241">
        <f t="shared" si="1"/>
        <v>2.033876773409292</v>
      </c>
      <c r="Q21" s="241"/>
      <c r="S21" s="241">
        <v>15.169679043235353</v>
      </c>
      <c r="T21" s="241">
        <v>48.415034958910347</v>
      </c>
      <c r="U21" s="241">
        <v>76.516333956956501</v>
      </c>
      <c r="V21" s="241">
        <v>0.1293000567301468</v>
      </c>
      <c r="W21" s="378"/>
    </row>
    <row r="22" spans="1:23" x14ac:dyDescent="0.2">
      <c r="A22" s="155">
        <v>2008</v>
      </c>
      <c r="B22" s="241">
        <v>13.1</v>
      </c>
      <c r="C22" s="241">
        <v>101.13</v>
      </c>
      <c r="D22" s="241">
        <v>4.29</v>
      </c>
      <c r="E22" s="241">
        <v>3.62</v>
      </c>
      <c r="F22" s="241">
        <v>3.4775228543100995E-3</v>
      </c>
      <c r="I22" s="155">
        <v>2008</v>
      </c>
      <c r="J22" s="241">
        <f t="shared" si="1"/>
        <v>19.148077134832278</v>
      </c>
      <c r="K22" s="241">
        <f t="shared" si="1"/>
        <v>67.198737435185819</v>
      </c>
      <c r="L22" s="241">
        <f t="shared" si="1"/>
        <v>60.979309802087066</v>
      </c>
      <c r="M22" s="241">
        <f t="shared" si="1"/>
        <v>56.738782985627338</v>
      </c>
      <c r="N22" s="241">
        <f t="shared" si="1"/>
        <v>2.0110134998489113</v>
      </c>
      <c r="Q22" s="241"/>
      <c r="R22" s="155">
        <v>2008</v>
      </c>
      <c r="S22" s="241">
        <v>13.425704517706016</v>
      </c>
      <c r="T22" s="241">
        <v>46.329797695237708</v>
      </c>
      <c r="U22" s="241">
        <v>73.879053781776335</v>
      </c>
      <c r="V22" s="241">
        <v>0.1266390770490089</v>
      </c>
      <c r="W22" s="378"/>
    </row>
    <row r="23" spans="1:23" x14ac:dyDescent="0.2">
      <c r="B23" s="241">
        <v>9.48</v>
      </c>
      <c r="C23" s="241">
        <v>91.240000000000009</v>
      </c>
      <c r="D23" s="241">
        <v>3.9699999999999998</v>
      </c>
      <c r="E23" s="241">
        <v>3.3</v>
      </c>
      <c r="F23" s="241">
        <v>3.4171340155407012E-3</v>
      </c>
      <c r="J23" s="241">
        <f t="shared" si="1"/>
        <v>13.85677643039771</v>
      </c>
      <c r="K23" s="241">
        <f t="shared" si="1"/>
        <v>60.6270424561095</v>
      </c>
      <c r="L23" s="241">
        <f t="shared" si="1"/>
        <v>56.430736576756566</v>
      </c>
      <c r="M23" s="241">
        <f t="shared" si="1"/>
        <v>51.723199959273543</v>
      </c>
      <c r="N23" s="241">
        <f t="shared" si="1"/>
        <v>1.9760912937000885</v>
      </c>
      <c r="Q23" s="241"/>
      <c r="S23" s="241">
        <v>9.4682024075748377</v>
      </c>
      <c r="T23" s="241">
        <v>39.756481459303764</v>
      </c>
      <c r="U23" s="241">
        <v>70.615234848066919</v>
      </c>
      <c r="V23" s="241">
        <v>0.12160654812467118</v>
      </c>
      <c r="W23" s="378"/>
    </row>
    <row r="24" spans="1:23" x14ac:dyDescent="0.2">
      <c r="A24" s="155">
        <v>2010</v>
      </c>
      <c r="B24" s="241">
        <v>8.3699999999999992</v>
      </c>
      <c r="C24" s="241">
        <v>86.15</v>
      </c>
      <c r="D24" s="241">
        <v>3.5999999999999996</v>
      </c>
      <c r="E24" s="241">
        <v>2.94</v>
      </c>
      <c r="F24" s="241">
        <v>3.2636342428442994E-3</v>
      </c>
      <c r="I24" s="155">
        <v>2010</v>
      </c>
      <c r="J24" s="241">
        <f t="shared" si="1"/>
        <v>12.234305772408103</v>
      </c>
      <c r="K24" s="241">
        <f t="shared" si="1"/>
        <v>57.244845545745655</v>
      </c>
      <c r="L24" s="241">
        <f t="shared" si="1"/>
        <v>51.171448784968163</v>
      </c>
      <c r="M24" s="241">
        <f t="shared" si="1"/>
        <v>46.080669054625517</v>
      </c>
      <c r="N24" s="241">
        <f t="shared" si="1"/>
        <v>1.8873240510251461</v>
      </c>
      <c r="Q24" s="241"/>
      <c r="R24" s="155">
        <v>2010</v>
      </c>
      <c r="S24" s="241">
        <v>8.0690486315925476</v>
      </c>
      <c r="T24" s="241">
        <v>37.889736985365118</v>
      </c>
      <c r="U24" s="241">
        <v>68.469183706468982</v>
      </c>
      <c r="V24" s="241">
        <v>0.11993110875594797</v>
      </c>
      <c r="W24" s="378"/>
    </row>
    <row r="25" spans="1:23" x14ac:dyDescent="0.2">
      <c r="B25" s="241">
        <v>7.01</v>
      </c>
      <c r="C25" s="241">
        <v>76.510000000000019</v>
      </c>
      <c r="D25" s="241">
        <v>3.2099999999999995</v>
      </c>
      <c r="E25" s="241">
        <v>2.59</v>
      </c>
      <c r="F25" s="241">
        <v>3.1856793653372993E-3</v>
      </c>
      <c r="J25" s="241">
        <f t="shared" si="1"/>
        <v>10.24641379505147</v>
      </c>
      <c r="K25" s="241">
        <f t="shared" si="1"/>
        <v>50.839270257748126</v>
      </c>
      <c r="L25" s="241">
        <f t="shared" si="1"/>
        <v>45.62787516659661</v>
      </c>
      <c r="M25" s="241">
        <f t="shared" si="1"/>
        <v>40.594875119551048</v>
      </c>
      <c r="N25" s="241">
        <f t="shared" si="1"/>
        <v>1.842243596456359</v>
      </c>
      <c r="Q25" s="241"/>
      <c r="S25" s="241">
        <v>6.7655818034582094</v>
      </c>
      <c r="T25" s="241">
        <v>35.491996420713242</v>
      </c>
      <c r="U25" s="241">
        <v>63.682661901201818</v>
      </c>
      <c r="V25" s="241">
        <v>0.1156362994253539</v>
      </c>
      <c r="W25" s="378"/>
    </row>
    <row r="26" spans="1:23" x14ac:dyDescent="0.2">
      <c r="A26" s="155">
        <v>2012</v>
      </c>
      <c r="B26" s="241">
        <v>6.19</v>
      </c>
      <c r="C26" s="241">
        <v>71.5</v>
      </c>
      <c r="D26" s="241">
        <v>3.0699999999999994</v>
      </c>
      <c r="E26" s="241">
        <v>2.4299999999999997</v>
      </c>
      <c r="F26" s="241">
        <v>3.1485753999371991E-3</v>
      </c>
      <c r="I26" s="155">
        <v>2012</v>
      </c>
      <c r="J26" s="241">
        <f t="shared" si="1"/>
        <v>9.0478318675276181</v>
      </c>
      <c r="K26" s="241">
        <f t="shared" si="1"/>
        <v>47.510231648529476</v>
      </c>
      <c r="L26" s="241">
        <f t="shared" si="1"/>
        <v>43.637874380514511</v>
      </c>
      <c r="M26" s="241">
        <f t="shared" si="1"/>
        <v>38.087083606374151</v>
      </c>
      <c r="N26" s="241">
        <f t="shared" si="1"/>
        <v>1.8207867783580833</v>
      </c>
      <c r="Q26" s="241"/>
      <c r="R26" s="155">
        <v>2012</v>
      </c>
      <c r="S26" s="241">
        <v>5.9238686859630167</v>
      </c>
      <c r="T26" s="241">
        <v>34.134208781477184</v>
      </c>
      <c r="U26" s="241">
        <v>61.226230403057045</v>
      </c>
      <c r="V26" s="241">
        <v>0.11576093306786275</v>
      </c>
      <c r="W26" s="378"/>
    </row>
    <row r="27" spans="1:23" x14ac:dyDescent="0.2">
      <c r="B27" s="241">
        <v>5.54</v>
      </c>
      <c r="C27" s="241">
        <v>66.900000000000006</v>
      </c>
      <c r="D27" s="241">
        <v>2.84</v>
      </c>
      <c r="E27" s="241">
        <v>2.23</v>
      </c>
      <c r="F27" s="241">
        <v>3.1760183489471E-3</v>
      </c>
      <c r="J27" s="241">
        <f t="shared" si="1"/>
        <v>8.0977364371733458</v>
      </c>
      <c r="K27" s="241">
        <f t="shared" si="1"/>
        <v>44.453629332680038</v>
      </c>
      <c r="L27" s="241">
        <f t="shared" si="1"/>
        <v>40.368587374808222</v>
      </c>
      <c r="M27" s="241">
        <f t="shared" si="1"/>
        <v>34.952344214903029</v>
      </c>
      <c r="N27" s="241">
        <f t="shared" si="1"/>
        <v>1.8366567361546726</v>
      </c>
      <c r="Q27" s="241"/>
      <c r="S27" s="241">
        <v>5.1322322056231204</v>
      </c>
      <c r="T27" s="241">
        <v>32.683035233409392</v>
      </c>
      <c r="U27" s="241">
        <v>58.102012181338971</v>
      </c>
      <c r="V27" s="241">
        <v>0.11333829398534608</v>
      </c>
      <c r="W27" s="378"/>
    </row>
    <row r="28" spans="1:23" x14ac:dyDescent="0.2">
      <c r="A28" s="155">
        <v>2014</v>
      </c>
      <c r="B28" s="241">
        <v>5.05</v>
      </c>
      <c r="C28" s="241">
        <v>67.11999999999999</v>
      </c>
      <c r="D28" s="241">
        <v>2.75</v>
      </c>
      <c r="E28" s="241">
        <v>2.1</v>
      </c>
      <c r="F28" s="241">
        <v>3.219974954692699E-3</v>
      </c>
      <c r="I28" s="155">
        <v>2014</v>
      </c>
      <c r="J28" s="241">
        <f t="shared" si="1"/>
        <v>7.3815106512139694</v>
      </c>
      <c r="K28" s="241">
        <f t="shared" si="1"/>
        <v>44.599814660829345</v>
      </c>
      <c r="L28" s="241">
        <f t="shared" si="1"/>
        <v>39.089301155184017</v>
      </c>
      <c r="M28" s="241">
        <f t="shared" si="1"/>
        <v>32.914763610446798</v>
      </c>
      <c r="N28" s="241">
        <f t="shared" si="1"/>
        <v>1.8620763613491915</v>
      </c>
      <c r="Q28" s="241"/>
      <c r="R28" s="155">
        <v>2014</v>
      </c>
      <c r="S28" s="241">
        <v>4.6553057080364102</v>
      </c>
      <c r="T28" s="241">
        <v>31.723683775555372</v>
      </c>
      <c r="U28" s="241">
        <v>55.980345881986736</v>
      </c>
      <c r="V28" s="241">
        <v>0.11440265941166439</v>
      </c>
    </row>
    <row r="29" spans="1:23" x14ac:dyDescent="0.2">
      <c r="B29" s="241">
        <v>4.6900000000000004</v>
      </c>
      <c r="C29" s="241">
        <v>66.600000000000009</v>
      </c>
      <c r="D29" s="241">
        <v>2.63</v>
      </c>
      <c r="E29" s="241">
        <v>1.9800000000000002</v>
      </c>
      <c r="F29" s="241">
        <v>3.2471203803721986E-3</v>
      </c>
      <c r="J29" s="241">
        <f t="shared" si="1"/>
        <v>6.8553039513254497</v>
      </c>
      <c r="K29" s="241">
        <f t="shared" si="1"/>
        <v>44.254285703385506</v>
      </c>
      <c r="L29" s="241">
        <f t="shared" si="1"/>
        <v>37.383586195685076</v>
      </c>
      <c r="M29" s="241">
        <f t="shared" si="1"/>
        <v>31.033919975564128</v>
      </c>
      <c r="N29" s="241">
        <f t="shared" si="1"/>
        <v>1.8777742646521012</v>
      </c>
      <c r="Q29" s="241"/>
      <c r="S29" s="241">
        <v>4.3638508560262839</v>
      </c>
      <c r="T29" s="241">
        <v>30.778237443584455</v>
      </c>
      <c r="U29" s="241">
        <v>54.746749904511105</v>
      </c>
      <c r="V29" s="241">
        <v>0.11630134048111114</v>
      </c>
    </row>
    <row r="30" spans="1:23" x14ac:dyDescent="0.2">
      <c r="A30" s="155">
        <v>2016</v>
      </c>
      <c r="B30" s="241">
        <v>4.46</v>
      </c>
      <c r="C30" s="241">
        <v>66.990000000000009</v>
      </c>
      <c r="D30" s="241">
        <v>2.63</v>
      </c>
      <c r="E30" s="241">
        <v>1.9700000000000004</v>
      </c>
      <c r="F30" s="241">
        <v>3.3144629162180999E-3</v>
      </c>
      <c r="I30" s="155">
        <v>2016</v>
      </c>
      <c r="J30" s="241">
        <f t="shared" si="1"/>
        <v>6.519116337507783</v>
      </c>
      <c r="K30" s="241">
        <f t="shared" si="1"/>
        <v>44.513432421468394</v>
      </c>
      <c r="L30" s="241">
        <f t="shared" si="1"/>
        <v>37.383586195685076</v>
      </c>
      <c r="M30" s="241">
        <f t="shared" si="1"/>
        <v>30.877183005990574</v>
      </c>
      <c r="N30" s="241">
        <f t="shared" si="1"/>
        <v>1.9167177179013923</v>
      </c>
      <c r="Q30" s="241"/>
      <c r="R30" s="155">
        <v>2016</v>
      </c>
    </row>
    <row r="31" spans="1:23" x14ac:dyDescent="0.2">
      <c r="B31" s="241">
        <v>4.33</v>
      </c>
      <c r="C31" s="241">
        <v>64.95</v>
      </c>
      <c r="D31" s="241">
        <v>2.59</v>
      </c>
      <c r="E31" s="241">
        <v>1.9400000000000002</v>
      </c>
      <c r="F31" s="241">
        <v>3.5785965724489002E-3</v>
      </c>
      <c r="J31" s="241">
        <f>B31*100/B$4</f>
        <v>6.3290972514369281</v>
      </c>
      <c r="K31" s="241">
        <f t="shared" si="1"/>
        <v>43.157895742265588</v>
      </c>
      <c r="L31" s="241">
        <f t="shared" si="1"/>
        <v>36.815014542518767</v>
      </c>
      <c r="M31" s="241">
        <f t="shared" si="1"/>
        <v>30.406972097269904</v>
      </c>
      <c r="N31" s="241">
        <f t="shared" si="1"/>
        <v>2.0694633275488576</v>
      </c>
      <c r="Q31" s="241"/>
    </row>
    <row r="32" spans="1:23" x14ac:dyDescent="0.2">
      <c r="A32" s="155">
        <v>2018</v>
      </c>
      <c r="B32" s="241">
        <v>4.22</v>
      </c>
      <c r="C32" s="241">
        <v>63.864993381995681</v>
      </c>
      <c r="D32" s="241">
        <v>2.59</v>
      </c>
      <c r="E32" s="241">
        <v>1.9100000000000001</v>
      </c>
      <c r="F32" s="241">
        <v>3.5550301427879098E-3</v>
      </c>
      <c r="I32" s="155">
        <v>2018</v>
      </c>
      <c r="J32" s="241">
        <f>B32*100/B$4</f>
        <v>6.1683118709154359</v>
      </c>
      <c r="K32" s="241">
        <f t="shared" ref="K32:N34" si="2">C32*100/C$4</f>
        <v>42.436931885460375</v>
      </c>
      <c r="L32" s="241">
        <f t="shared" si="2"/>
        <v>36.815014542518767</v>
      </c>
      <c r="M32" s="241">
        <f t="shared" si="2"/>
        <v>29.93676118854923</v>
      </c>
      <c r="N32" s="241">
        <f t="shared" si="2"/>
        <v>2.0558351185687926</v>
      </c>
    </row>
    <row r="33" spans="1:14" x14ac:dyDescent="0.2">
      <c r="A33" s="155">
        <v>2019</v>
      </c>
      <c r="B33" s="241">
        <v>4.12</v>
      </c>
      <c r="C33" s="241">
        <v>61.230000000000004</v>
      </c>
      <c r="D33" s="241">
        <v>2.5499999999999998</v>
      </c>
      <c r="E33" s="241">
        <v>1.87</v>
      </c>
      <c r="F33" s="241">
        <v>3.9190790341676E-3</v>
      </c>
      <c r="J33" s="241">
        <f>B33*100/B$4</f>
        <v>6.0221433431686249</v>
      </c>
      <c r="K33" s="241">
        <f t="shared" si="2"/>
        <v>40.686034739013422</v>
      </c>
      <c r="L33" s="241">
        <f t="shared" si="2"/>
        <v>36.246442889352451</v>
      </c>
      <c r="M33" s="241">
        <f t="shared" si="2"/>
        <v>29.309813310255006</v>
      </c>
      <c r="N33" s="241">
        <f t="shared" si="2"/>
        <v>2.2663606178511917</v>
      </c>
    </row>
    <row r="34" spans="1:14" x14ac:dyDescent="0.2">
      <c r="A34" s="155">
        <v>2020</v>
      </c>
      <c r="B34" s="241">
        <v>3.27</v>
      </c>
      <c r="C34" s="241">
        <v>49.710000000000008</v>
      </c>
      <c r="D34" s="241">
        <v>1.9000000000000001</v>
      </c>
      <c r="E34" s="241">
        <v>1.3800000000000001</v>
      </c>
      <c r="F34" s="241">
        <v>3.2105867544870003E-3</v>
      </c>
      <c r="I34" s="241">
        <v>2020</v>
      </c>
      <c r="J34" s="241">
        <f>B34*100/B$4</f>
        <v>4.7797108573207288</v>
      </c>
      <c r="K34" s="241">
        <f t="shared" si="2"/>
        <v>33.031239374103507</v>
      </c>
      <c r="L34" s="241">
        <f t="shared" si="2"/>
        <v>27.007153525399865</v>
      </c>
      <c r="M34" s="241">
        <f t="shared" si="2"/>
        <v>21.629701801150752</v>
      </c>
      <c r="N34" s="241">
        <f t="shared" si="2"/>
        <v>1.8566472676684569</v>
      </c>
    </row>
    <row r="35" spans="1:14" x14ac:dyDescent="0.2">
      <c r="A35" s="155">
        <v>2021</v>
      </c>
      <c r="B35" s="241">
        <v>3.48</v>
      </c>
      <c r="C35" s="241">
        <v>48.790000000000006</v>
      </c>
      <c r="D35" s="241">
        <v>2.0500000000000003</v>
      </c>
      <c r="E35" s="241">
        <v>1.45</v>
      </c>
      <c r="J35" s="241">
        <f>B35*100/B$4</f>
        <v>5.0866647655890329</v>
      </c>
      <c r="K35" s="241">
        <f t="shared" ref="K35" si="3">C35*100/C$4</f>
        <v>32.419918910933617</v>
      </c>
      <c r="L35" s="241">
        <f t="shared" ref="L35" si="4">D35*100/D$4</f>
        <v>29.139297224773543</v>
      </c>
      <c r="M35" s="241">
        <f t="shared" ref="M35" si="5">E35*100/E$4</f>
        <v>22.726860588165646</v>
      </c>
      <c r="N35" s="2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1D7-ECA8-4F9F-ABA6-D1B78BB21496}">
  <dimension ref="A1:P39"/>
  <sheetViews>
    <sheetView zoomScaleNormal="100" workbookViewId="0">
      <selection activeCell="G21" sqref="G21"/>
    </sheetView>
  </sheetViews>
  <sheetFormatPr defaultRowHeight="12.75" x14ac:dyDescent="0.2"/>
  <cols>
    <col min="1" max="1" width="27.42578125" style="155" customWidth="1"/>
    <col min="2" max="5" width="11.42578125" style="155" customWidth="1"/>
    <col min="6" max="6" width="14.7109375" style="155" customWidth="1"/>
    <col min="7" max="7" width="9.140625" style="155"/>
    <col min="8" max="8" width="13.140625" style="155" customWidth="1"/>
    <col min="9" max="16384" width="9.140625" style="155"/>
  </cols>
  <sheetData>
    <row r="1" spans="1:7" ht="15" x14ac:dyDescent="0.25">
      <c r="A1" s="363" t="s">
        <v>529</v>
      </c>
      <c r="B1" s="363"/>
      <c r="E1" s="364"/>
      <c r="F1" s="364"/>
    </row>
    <row r="3" spans="1:7" ht="15" x14ac:dyDescent="0.25">
      <c r="A3" s="365" t="s">
        <v>188</v>
      </c>
      <c r="B3" s="366" t="s">
        <v>189</v>
      </c>
      <c r="C3" s="367"/>
      <c r="D3" s="367"/>
      <c r="E3" s="367"/>
      <c r="F3" s="368" t="s">
        <v>190</v>
      </c>
    </row>
    <row r="4" spans="1:7" ht="48" x14ac:dyDescent="0.35">
      <c r="A4" s="369"/>
      <c r="B4" s="370" t="s">
        <v>530</v>
      </c>
      <c r="C4" s="370" t="s">
        <v>531</v>
      </c>
      <c r="D4" s="370" t="s">
        <v>532</v>
      </c>
      <c r="E4" s="370" t="s">
        <v>191</v>
      </c>
      <c r="F4" s="371"/>
    </row>
    <row r="5" spans="1:7" ht="15" x14ac:dyDescent="0.25">
      <c r="A5" s="363" t="s">
        <v>192</v>
      </c>
      <c r="B5" s="372">
        <v>0</v>
      </c>
      <c r="C5" s="372">
        <v>0</v>
      </c>
      <c r="D5" s="372">
        <v>3</v>
      </c>
      <c r="E5" s="372">
        <v>0</v>
      </c>
      <c r="F5" s="373">
        <f>SUM(B5:E5)</f>
        <v>3</v>
      </c>
      <c r="G5" s="372"/>
    </row>
    <row r="6" spans="1:7" ht="15" x14ac:dyDescent="0.25">
      <c r="A6" s="363" t="s">
        <v>193</v>
      </c>
      <c r="B6" s="372">
        <v>5</v>
      </c>
      <c r="C6" s="372">
        <v>1</v>
      </c>
      <c r="D6" s="372">
        <v>0</v>
      </c>
      <c r="E6" s="372">
        <v>0</v>
      </c>
      <c r="F6" s="373">
        <f t="shared" ref="F6:F18" si="0">SUM(B6:E6)</f>
        <v>6</v>
      </c>
      <c r="G6" s="372"/>
    </row>
    <row r="7" spans="1:7" ht="15" x14ac:dyDescent="0.25">
      <c r="A7" s="363" t="s">
        <v>194</v>
      </c>
      <c r="B7" s="372">
        <v>0</v>
      </c>
      <c r="C7" s="372">
        <v>0</v>
      </c>
      <c r="D7" s="372">
        <v>1</v>
      </c>
      <c r="E7" s="372">
        <v>0</v>
      </c>
      <c r="F7" s="373">
        <f t="shared" si="0"/>
        <v>1</v>
      </c>
      <c r="G7" s="372"/>
    </row>
    <row r="8" spans="1:7" ht="15" x14ac:dyDescent="0.25">
      <c r="A8" s="363" t="s">
        <v>195</v>
      </c>
      <c r="B8" s="372">
        <v>0</v>
      </c>
      <c r="C8" s="372">
        <v>0</v>
      </c>
      <c r="D8" s="372">
        <v>2</v>
      </c>
      <c r="E8" s="372">
        <v>0</v>
      </c>
      <c r="F8" s="373">
        <f t="shared" si="0"/>
        <v>2</v>
      </c>
      <c r="G8" s="372"/>
    </row>
    <row r="9" spans="1:7" ht="15" x14ac:dyDescent="0.25">
      <c r="A9" s="363" t="s">
        <v>196</v>
      </c>
      <c r="B9" s="372">
        <v>1</v>
      </c>
      <c r="C9" s="372">
        <v>0</v>
      </c>
      <c r="D9" s="372">
        <v>0</v>
      </c>
      <c r="E9" s="372">
        <v>0</v>
      </c>
      <c r="F9" s="373">
        <f t="shared" si="0"/>
        <v>1</v>
      </c>
      <c r="G9" s="372"/>
    </row>
    <row r="10" spans="1:7" ht="15" x14ac:dyDescent="0.25">
      <c r="A10" s="363" t="s">
        <v>197</v>
      </c>
      <c r="B10" s="372">
        <v>3</v>
      </c>
      <c r="C10" s="372">
        <v>1</v>
      </c>
      <c r="D10" s="372">
        <v>1</v>
      </c>
      <c r="E10" s="372">
        <v>1</v>
      </c>
      <c r="F10" s="373">
        <f t="shared" si="0"/>
        <v>6</v>
      </c>
      <c r="G10" s="372"/>
    </row>
    <row r="11" spans="1:7" ht="15" x14ac:dyDescent="0.25">
      <c r="A11" s="363" t="s">
        <v>198</v>
      </c>
      <c r="B11" s="372">
        <v>0</v>
      </c>
      <c r="C11" s="372">
        <v>0</v>
      </c>
      <c r="D11" s="372">
        <v>2</v>
      </c>
      <c r="E11" s="372">
        <v>0</v>
      </c>
      <c r="F11" s="373">
        <f t="shared" si="0"/>
        <v>2</v>
      </c>
      <c r="G11" s="372"/>
    </row>
    <row r="12" spans="1:7" ht="15" x14ac:dyDescent="0.25">
      <c r="A12" s="363" t="s">
        <v>199</v>
      </c>
      <c r="B12" s="372">
        <v>1</v>
      </c>
      <c r="C12" s="372">
        <v>0</v>
      </c>
      <c r="D12" s="372">
        <v>2</v>
      </c>
      <c r="E12" s="372">
        <v>0</v>
      </c>
      <c r="F12" s="373">
        <f t="shared" si="0"/>
        <v>3</v>
      </c>
      <c r="G12" s="372"/>
    </row>
    <row r="13" spans="1:7" ht="15" x14ac:dyDescent="0.25">
      <c r="A13" s="363" t="s">
        <v>200</v>
      </c>
      <c r="B13" s="372">
        <v>1</v>
      </c>
      <c r="C13" s="372">
        <v>0</v>
      </c>
      <c r="D13" s="372">
        <v>0</v>
      </c>
      <c r="E13" s="372">
        <v>0</v>
      </c>
      <c r="F13" s="373">
        <f t="shared" si="0"/>
        <v>1</v>
      </c>
      <c r="G13" s="372"/>
    </row>
    <row r="14" spans="1:7" ht="15" x14ac:dyDescent="0.25">
      <c r="A14" s="363" t="s">
        <v>201</v>
      </c>
      <c r="B14" s="372">
        <v>0</v>
      </c>
      <c r="C14" s="372">
        <v>6</v>
      </c>
      <c r="D14" s="372">
        <v>0</v>
      </c>
      <c r="E14" s="372">
        <v>0</v>
      </c>
      <c r="F14" s="373">
        <f t="shared" si="0"/>
        <v>6</v>
      </c>
      <c r="G14" s="372"/>
    </row>
    <row r="15" spans="1:7" ht="15" x14ac:dyDescent="0.25">
      <c r="A15" s="363" t="s">
        <v>202</v>
      </c>
      <c r="B15" s="372">
        <v>0</v>
      </c>
      <c r="C15" s="372">
        <v>0</v>
      </c>
      <c r="D15" s="372">
        <v>2</v>
      </c>
      <c r="E15" s="372">
        <v>0</v>
      </c>
      <c r="F15" s="373">
        <f t="shared" si="0"/>
        <v>2</v>
      </c>
      <c r="G15" s="372"/>
    </row>
    <row r="16" spans="1:7" ht="15" x14ac:dyDescent="0.25">
      <c r="A16" s="363" t="s">
        <v>203</v>
      </c>
      <c r="B16" s="372">
        <v>2</v>
      </c>
      <c r="C16" s="372">
        <v>0</v>
      </c>
      <c r="D16" s="372">
        <v>1</v>
      </c>
      <c r="E16" s="372">
        <v>0</v>
      </c>
      <c r="F16" s="373">
        <f t="shared" si="0"/>
        <v>3</v>
      </c>
      <c r="G16" s="372"/>
    </row>
    <row r="17" spans="1:8" ht="15" x14ac:dyDescent="0.25">
      <c r="A17" s="363" t="s">
        <v>204</v>
      </c>
      <c r="B17" s="372">
        <v>1</v>
      </c>
      <c r="C17" s="372">
        <v>2</v>
      </c>
      <c r="D17" s="372">
        <v>0</v>
      </c>
      <c r="E17" s="372">
        <v>0</v>
      </c>
      <c r="F17" s="373">
        <f t="shared" si="0"/>
        <v>3</v>
      </c>
      <c r="G17" s="372"/>
    </row>
    <row r="18" spans="1:8" ht="15" x14ac:dyDescent="0.25">
      <c r="A18" s="363" t="s">
        <v>205</v>
      </c>
      <c r="B18" s="372">
        <v>0</v>
      </c>
      <c r="C18" s="372">
        <v>1</v>
      </c>
      <c r="D18" s="372">
        <v>2</v>
      </c>
      <c r="E18" s="372">
        <v>0</v>
      </c>
      <c r="F18" s="373">
        <f t="shared" si="0"/>
        <v>3</v>
      </c>
      <c r="G18" s="372"/>
    </row>
    <row r="19" spans="1:8" ht="15" x14ac:dyDescent="0.25">
      <c r="A19" s="374" t="s">
        <v>206</v>
      </c>
      <c r="B19" s="375">
        <f t="shared" ref="B19:E19" si="1">SUM(B5:B18)</f>
        <v>14</v>
      </c>
      <c r="C19" s="375">
        <f t="shared" si="1"/>
        <v>11</v>
      </c>
      <c r="D19" s="375">
        <f t="shared" si="1"/>
        <v>16</v>
      </c>
      <c r="E19" s="375">
        <f t="shared" si="1"/>
        <v>1</v>
      </c>
      <c r="F19" s="376">
        <f>SUM(F5:F18)</f>
        <v>42</v>
      </c>
      <c r="H19" s="372"/>
    </row>
    <row r="20" spans="1:8" ht="15" x14ac:dyDescent="0.25">
      <c r="A20" s="377" t="s">
        <v>208</v>
      </c>
      <c r="F20" s="372"/>
    </row>
    <row r="21" spans="1:8" x14ac:dyDescent="0.2">
      <c r="B21" s="372"/>
      <c r="C21" s="372"/>
      <c r="D21" s="372"/>
      <c r="E21" s="372"/>
      <c r="F21" s="372"/>
    </row>
    <row r="39" spans="16:16" x14ac:dyDescent="0.2">
      <c r="P39" s="155" t="s">
        <v>319</v>
      </c>
    </row>
  </sheetData>
  <mergeCells count="1">
    <mergeCell ref="B3:E3"/>
  </mergeCells>
  <pageMargins left="0.70866141732283472" right="0.70866141732283472" top="0.74803149606299213" bottom="0.74803149606299213" header="0.31496062992125984" footer="0.31496062992125984"/>
  <pageSetup paperSize="9" scale="64"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18F3-640A-48A6-8FF1-C9E1F9A4F2AC}">
  <dimension ref="A1:Q50"/>
  <sheetViews>
    <sheetView topLeftCell="A15" workbookViewId="0">
      <selection activeCell="G21" sqref="G21"/>
    </sheetView>
  </sheetViews>
  <sheetFormatPr defaultRowHeight="12.75" x14ac:dyDescent="0.2"/>
  <cols>
    <col min="1" max="1" width="23.28515625" style="155" bestFit="1" customWidth="1"/>
    <col min="2" max="3" width="16.7109375" style="155" bestFit="1" customWidth="1"/>
    <col min="4" max="16384" width="9.140625" style="155"/>
  </cols>
  <sheetData>
    <row r="1" spans="1:6" ht="15" x14ac:dyDescent="0.25">
      <c r="A1" s="358"/>
      <c r="B1" s="359"/>
      <c r="C1" s="359"/>
      <c r="D1" s="359"/>
      <c r="E1" s="359"/>
      <c r="F1" s="359"/>
    </row>
    <row r="2" spans="1:6" x14ac:dyDescent="0.2">
      <c r="A2" s="360" t="s">
        <v>340</v>
      </c>
    </row>
    <row r="3" spans="1:6" x14ac:dyDescent="0.2">
      <c r="A3" s="360"/>
      <c r="B3" s="155">
        <v>1990</v>
      </c>
      <c r="C3" s="155">
        <v>2020</v>
      </c>
    </row>
    <row r="4" spans="1:6" x14ac:dyDescent="0.2">
      <c r="A4" s="360" t="s">
        <v>399</v>
      </c>
      <c r="B4" s="361">
        <f>'[1]Table 13.1a'!F24</f>
        <v>0.44588659016059345</v>
      </c>
      <c r="C4" s="361">
        <f>'[1]Table 13.1a'!AD24</f>
        <v>0.58435853542365856</v>
      </c>
    </row>
    <row r="5" spans="1:6" x14ac:dyDescent="0.2">
      <c r="A5" s="360"/>
    </row>
    <row r="6" spans="1:6" x14ac:dyDescent="0.2">
      <c r="A6" s="360"/>
    </row>
    <row r="7" spans="1:6" x14ac:dyDescent="0.2">
      <c r="B7" s="155">
        <v>1990</v>
      </c>
      <c r="C7" s="155">
        <v>2020</v>
      </c>
      <c r="D7" s="155" t="s">
        <v>400</v>
      </c>
    </row>
    <row r="8" spans="1:6" x14ac:dyDescent="0.2">
      <c r="A8" s="155" t="s">
        <v>143</v>
      </c>
      <c r="B8" s="362">
        <f>'[1]Table 13.1a'!F20</f>
        <v>150.50831031276721</v>
      </c>
      <c r="C8" s="362">
        <f>'[1]Table 13.1a'!AD20</f>
        <v>47.930267687412851</v>
      </c>
      <c r="D8" s="362">
        <f>(1 - (C8/B8))*100</f>
        <v>68.154404505764319</v>
      </c>
    </row>
    <row r="9" spans="1:6" x14ac:dyDescent="0.2">
      <c r="B9" s="362"/>
      <c r="C9" s="362"/>
      <c r="D9" s="362"/>
    </row>
    <row r="10" spans="1:6" x14ac:dyDescent="0.2">
      <c r="A10" s="155" t="s">
        <v>341</v>
      </c>
      <c r="B10" s="362">
        <f>'[1]Table 13.1a'!F8+'[1]Table 13.1a'!F12</f>
        <v>2.6325045826559941</v>
      </c>
      <c r="C10" s="362">
        <f>'[1]Table 13.1a'!AD8+'[1]Table 13.1a'!AD12</f>
        <v>12.230973592221121</v>
      </c>
      <c r="D10" s="362"/>
    </row>
    <row r="11" spans="1:6" x14ac:dyDescent="0.2">
      <c r="A11" s="155" t="s">
        <v>342</v>
      </c>
      <c r="B11" s="362">
        <f>B10*100/B8</f>
        <v>1.7490758996532871</v>
      </c>
      <c r="C11" s="362">
        <f>C10*100/C8</f>
        <v>25.518266812086143</v>
      </c>
      <c r="D11" s="362"/>
    </row>
    <row r="13" spans="1:6" x14ac:dyDescent="0.2">
      <c r="A13" s="155" t="s">
        <v>343</v>
      </c>
    </row>
    <row r="14" spans="1:6" x14ac:dyDescent="0.2">
      <c r="A14" s="360"/>
      <c r="B14" s="155">
        <v>1990</v>
      </c>
      <c r="C14" s="155">
        <v>2020</v>
      </c>
    </row>
    <row r="15" spans="1:6" x14ac:dyDescent="0.2">
      <c r="A15" s="360" t="s">
        <v>399</v>
      </c>
      <c r="B15" s="361">
        <f>'[1]Table 13.1a'!F43</f>
        <v>0.16734782048989622</v>
      </c>
      <c r="C15" s="361">
        <f>'[1]Table 13.1a'!AD43</f>
        <v>0.168922316335644</v>
      </c>
    </row>
    <row r="16" spans="1:6" x14ac:dyDescent="0.2">
      <c r="A16" s="360"/>
    </row>
    <row r="17" spans="1:4" x14ac:dyDescent="0.2">
      <c r="A17" s="360"/>
    </row>
    <row r="18" spans="1:4" x14ac:dyDescent="0.2">
      <c r="B18" s="155">
        <v>1990</v>
      </c>
      <c r="C18" s="155">
        <v>2020</v>
      </c>
      <c r="D18" s="155" t="s">
        <v>365</v>
      </c>
    </row>
    <row r="19" spans="1:4" x14ac:dyDescent="0.2">
      <c r="A19" s="155" t="s">
        <v>17</v>
      </c>
      <c r="B19" s="362">
        <f>'[1]Table 13.1a'!F40</f>
        <v>7.0365701564936547</v>
      </c>
      <c r="C19" s="362">
        <f>'[1]Table 13.1a'!AD40</f>
        <v>1.9157660618377057</v>
      </c>
      <c r="D19" s="362">
        <f>(1- (C19/B19))*100</f>
        <v>72.774149632122217</v>
      </c>
    </row>
    <row r="20" spans="1:4" x14ac:dyDescent="0.2">
      <c r="B20" s="362"/>
      <c r="C20" s="362"/>
      <c r="D20" s="362"/>
    </row>
    <row r="21" spans="1:4" x14ac:dyDescent="0.2">
      <c r="A21" s="155" t="s">
        <v>344</v>
      </c>
      <c r="B21" s="362">
        <f>'[1]Table 13.1a'!F34+'[1]Table 13.1a'!F35</f>
        <v>0.98857965202945119</v>
      </c>
      <c r="C21" s="362">
        <f>'[1]Table 13.1a'!AD34+'[1]Table 13.1a'!AD35</f>
        <v>1.1541889435612687</v>
      </c>
      <c r="D21" s="362"/>
    </row>
    <row r="22" spans="1:4" x14ac:dyDescent="0.2">
      <c r="A22" s="155" t="s">
        <v>342</v>
      </c>
      <c r="B22" s="362">
        <f>B21*100/B19</f>
        <v>14.049169269166551</v>
      </c>
      <c r="C22" s="362">
        <f>C21*100/C19</f>
        <v>60.246862419835786</v>
      </c>
      <c r="D22" s="362"/>
    </row>
    <row r="23" spans="1:4" x14ac:dyDescent="0.2">
      <c r="D23" s="362"/>
    </row>
    <row r="24" spans="1:4" x14ac:dyDescent="0.2">
      <c r="A24" s="155" t="s">
        <v>345</v>
      </c>
      <c r="B24" s="362">
        <f>SUM('[1]Table 13.1a'!F28:F33)</f>
        <v>2.0184050458895055</v>
      </c>
      <c r="C24" s="362">
        <f>SUM('[1]Table 13.1a'!AD28:AD33)</f>
        <v>0.22388088585158841</v>
      </c>
      <c r="D24" s="362">
        <f t="shared" ref="D24:D42" si="0">(1- (C24/B24))*100</f>
        <v>88.908029817527307</v>
      </c>
    </row>
    <row r="25" spans="1:4" x14ac:dyDescent="0.2">
      <c r="A25" s="155" t="s">
        <v>346</v>
      </c>
      <c r="B25" s="362">
        <f>'[1]Table 13.1a'!F38</f>
        <v>3.7586714620554025</v>
      </c>
      <c r="C25" s="362">
        <f>'[1]Table 13.1a'!AD38</f>
        <v>0.47968795623556792</v>
      </c>
      <c r="D25" s="362">
        <f t="shared" si="0"/>
        <v>87.237832274565065</v>
      </c>
    </row>
    <row r="26" spans="1:4" x14ac:dyDescent="0.2">
      <c r="D26" s="362"/>
    </row>
    <row r="27" spans="1:4" x14ac:dyDescent="0.2">
      <c r="A27" s="155" t="s">
        <v>347</v>
      </c>
      <c r="D27" s="362"/>
    </row>
    <row r="28" spans="1:4" x14ac:dyDescent="0.2">
      <c r="A28" s="360"/>
      <c r="B28" s="155">
        <v>1990</v>
      </c>
      <c r="C28" s="155">
        <v>2020</v>
      </c>
    </row>
    <row r="29" spans="1:4" x14ac:dyDescent="0.2">
      <c r="A29" s="360" t="s">
        <v>399</v>
      </c>
      <c r="B29" s="361">
        <f>'[1]Table 13.1a'!F62</f>
        <v>0.23238222310460449</v>
      </c>
      <c r="C29" s="361">
        <f>'[1]Table 13.1a'!AD62</f>
        <v>0.21225566122801492</v>
      </c>
    </row>
    <row r="30" spans="1:4" x14ac:dyDescent="0.2">
      <c r="A30" s="360"/>
    </row>
    <row r="31" spans="1:4" x14ac:dyDescent="0.2">
      <c r="A31" s="360"/>
    </row>
    <row r="32" spans="1:4" x14ac:dyDescent="0.2">
      <c r="B32" s="155">
        <v>1990</v>
      </c>
      <c r="C32" s="155">
        <v>2020</v>
      </c>
      <c r="D32" s="362">
        <f t="shared" si="0"/>
        <v>-1.5075376884422065</v>
      </c>
    </row>
    <row r="33" spans="1:17" x14ac:dyDescent="0.2">
      <c r="A33" s="155" t="s">
        <v>17</v>
      </c>
      <c r="B33" s="362">
        <f>'[1]Table 13.1a'!F59</f>
        <v>6.3815127538917285</v>
      </c>
      <c r="C33" s="362">
        <f>'[1]Table 13.1a'!AD59</f>
        <v>1.3588089887854968</v>
      </c>
      <c r="D33" s="362">
        <f t="shared" si="0"/>
        <v>78.707102199915923</v>
      </c>
    </row>
    <row r="34" spans="1:17" x14ac:dyDescent="0.2">
      <c r="D34" s="362"/>
    </row>
    <row r="35" spans="1:17" x14ac:dyDescent="0.2">
      <c r="A35" s="155" t="s">
        <v>344</v>
      </c>
      <c r="B35" s="362">
        <f>'[1]Table 13.1a'!F53+'[1]Table 13.1a'!F54</f>
        <v>0.53865821851948203</v>
      </c>
      <c r="C35" s="362">
        <f>'[1]Table 13.1a'!AD53+'[1]Table 13.1a'!AD54</f>
        <v>0.62554597510066756</v>
      </c>
      <c r="D35" s="362">
        <f t="shared" si="0"/>
        <v>-16.130405810942428</v>
      </c>
    </row>
    <row r="36" spans="1:17" x14ac:dyDescent="0.2">
      <c r="A36" s="155" t="s">
        <v>342</v>
      </c>
      <c r="B36" s="362">
        <f>B35*100/B21</f>
        <v>54.48809485544971</v>
      </c>
      <c r="C36" s="362">
        <f>C35*100/C21</f>
        <v>54.197883162052769</v>
      </c>
      <c r="D36" s="362">
        <f t="shared" si="0"/>
        <v>0.53261486599381902</v>
      </c>
    </row>
    <row r="37" spans="1:17" x14ac:dyDescent="0.2">
      <c r="D37" s="362"/>
    </row>
    <row r="38" spans="1:17" x14ac:dyDescent="0.2">
      <c r="A38" s="155" t="s">
        <v>345</v>
      </c>
      <c r="B38" s="362">
        <f>SUM('[1]Table 13.1a'!F47:F52)</f>
        <v>2.0184050458895069</v>
      </c>
      <c r="C38" s="362">
        <f>SUM('[1]Table 13.1a'!AD47:AD52)</f>
        <v>0.22388088585158855</v>
      </c>
      <c r="D38" s="362">
        <f t="shared" si="0"/>
        <v>88.908029817527307</v>
      </c>
    </row>
    <row r="39" spans="1:17" x14ac:dyDescent="0.2">
      <c r="A39" s="155" t="s">
        <v>348</v>
      </c>
      <c r="B39" s="362">
        <f>B38*100/B24</f>
        <v>100.00000000000007</v>
      </c>
      <c r="C39" s="362">
        <f>C38*100/C24</f>
        <v>100.00000000000006</v>
      </c>
      <c r="D39" s="362">
        <f t="shared" si="0"/>
        <v>1.1102230246251565E-14</v>
      </c>
    </row>
    <row r="40" spans="1:17" x14ac:dyDescent="0.2">
      <c r="B40" s="362"/>
      <c r="C40" s="362"/>
      <c r="D40" s="362"/>
    </row>
    <row r="41" spans="1:17" x14ac:dyDescent="0.2">
      <c r="A41" s="155" t="s">
        <v>346</v>
      </c>
      <c r="B41" s="362">
        <f>'[1]Table 13.1a'!F57</f>
        <v>3.5621646323558092</v>
      </c>
      <c r="C41" s="362">
        <f>'[1]Table 13.1a'!AD57</f>
        <v>0.45709154973995858</v>
      </c>
      <c r="D41" s="362">
        <f t="shared" si="0"/>
        <v>87.168152039125019</v>
      </c>
    </row>
    <row r="42" spans="1:17" x14ac:dyDescent="0.2">
      <c r="A42" s="155" t="s">
        <v>348</v>
      </c>
      <c r="B42" s="362">
        <f>B41*100/B25</f>
        <v>94.771907263420815</v>
      </c>
      <c r="C42" s="362">
        <f>C41*100/C25</f>
        <v>95.289352963343404</v>
      </c>
      <c r="D42" s="362">
        <f t="shared" si="0"/>
        <v>-0.54599059453803722</v>
      </c>
    </row>
    <row r="44" spans="1:17" x14ac:dyDescent="0.2">
      <c r="A44" s="155" t="s">
        <v>401</v>
      </c>
      <c r="B44" s="155">
        <f>'[1]Table 13.1c and Chart 13.1'!F19</f>
        <v>38</v>
      </c>
    </row>
    <row r="46" spans="1:17" x14ac:dyDescent="0.2">
      <c r="B46" s="155" t="s">
        <v>402</v>
      </c>
    </row>
    <row r="47" spans="1:17" x14ac:dyDescent="0.2">
      <c r="B47" s="155" t="s">
        <v>403</v>
      </c>
      <c r="C47" s="155" t="s">
        <v>404</v>
      </c>
      <c r="D47" s="155" t="s">
        <v>405</v>
      </c>
      <c r="E47" s="155" t="s">
        <v>406</v>
      </c>
      <c r="F47" s="155" t="s">
        <v>407</v>
      </c>
      <c r="G47" s="155" t="s">
        <v>408</v>
      </c>
      <c r="H47" s="155" t="s">
        <v>409</v>
      </c>
      <c r="I47" s="155" t="s">
        <v>410</v>
      </c>
      <c r="J47" s="155" t="s">
        <v>411</v>
      </c>
      <c r="K47" s="155" t="s">
        <v>412</v>
      </c>
      <c r="L47" s="155" t="s">
        <v>413</v>
      </c>
      <c r="M47" s="155" t="s">
        <v>414</v>
      </c>
      <c r="N47" s="155" t="s">
        <v>415</v>
      </c>
      <c r="O47" s="155" t="s">
        <v>416</v>
      </c>
      <c r="P47" s="155" t="s">
        <v>417</v>
      </c>
      <c r="Q47" s="155" t="s">
        <v>482</v>
      </c>
    </row>
    <row r="48" spans="1:17" x14ac:dyDescent="0.2">
      <c r="A48" s="155" t="s">
        <v>418</v>
      </c>
      <c r="B48" s="155">
        <f>('[1]Table 13.1a'!P20-'[1]Table 13.1a'!O20)*100/'[1]Table 13.1a'!O20</f>
        <v>-6.8841701244948172</v>
      </c>
      <c r="C48" s="155">
        <f>('[1]Table 13.1a'!Q20-'[1]Table 13.1a'!P20)*100/'[1]Table 13.1a'!P20</f>
        <v>0.2582605486149625</v>
      </c>
      <c r="D48" s="155">
        <f>('[1]Table 13.1a'!R20-'[1]Table 13.1a'!Q20)*100/'[1]Table 13.1a'!Q20</f>
        <v>-6.323314586949631</v>
      </c>
      <c r="E48" s="155">
        <f>('[1]Table 13.1a'!S20-'[1]Table 13.1a'!R20)*100/'[1]Table 13.1a'!R20</f>
        <v>-10.457516446289008</v>
      </c>
      <c r="F48" s="155">
        <f>('[1]Table 13.1a'!T20-'[1]Table 13.1a'!S20)*100/'[1]Table 13.1a'!S20</f>
        <v>-5.4923367599474044</v>
      </c>
      <c r="G48" s="155">
        <f>('[1]Table 13.1a'!U20-'[1]Table 13.1a'!T20)*100/'[1]Table 13.1a'!T20</f>
        <v>-10.947499430673647</v>
      </c>
      <c r="H48" s="155">
        <f>('[1]Table 13.1a'!V20-'[1]Table 13.1a'!U20)*100/'[1]Table 13.1a'!U20</f>
        <v>-6.3276125534888479</v>
      </c>
      <c r="I48" s="155">
        <f>('[1]Table 13.1a'!W20-'[1]Table 13.1a'!V20)*100/'[1]Table 13.1a'!V20</f>
        <v>-6.1280751625397176</v>
      </c>
      <c r="J48" s="155">
        <f>('[1]Table 13.1a'!X20-'[1]Table 13.1a'!W20)*100/'[1]Table 13.1a'!W20</f>
        <v>5.8174647780858055E-2</v>
      </c>
      <c r="K48" s="155">
        <f>('[1]Table 13.1a'!Y20-'[1]Table 13.1a'!X20)*100/'[1]Table 13.1a'!X20</f>
        <v>-1.5180108846171814</v>
      </c>
      <c r="L48" s="155">
        <f>('[1]Table 13.1a'!Z20-'[1]Table 13.1a'!Y20)*100/'[1]Table 13.1a'!Y20</f>
        <v>-1.0956951726422692</v>
      </c>
      <c r="M48" s="155">
        <f>('[1]Table 13.1a'!AA20-'[1]Table 13.1a'!Z20)*100/'[1]Table 13.1a'!Z20</f>
        <v>-2.7252793885898683</v>
      </c>
      <c r="N48" s="155">
        <f>('[1]Table 13.1a'!AB20-'[1]Table 13.1a'!AA20)*100/'[1]Table 13.1a'!AA20</f>
        <v>-2.4167790402812885</v>
      </c>
      <c r="O48" s="155">
        <f>('[1]Table 13.1a'!AC20-'[1]Table 13.1a'!AB20)*100/'[1]Table 13.1a'!AB20</f>
        <v>-5.2761374004232318</v>
      </c>
      <c r="P48" s="155">
        <f>('[1]Table 13.1a'!AD20-'[1]Table 13.1a'!AC20)*100/'[1]Table 13.1a'!AC20</f>
        <v>-19.213676947768654</v>
      </c>
    </row>
    <row r="49" spans="1:16" x14ac:dyDescent="0.2">
      <c r="A49" s="155" t="s">
        <v>134</v>
      </c>
      <c r="B49" s="155">
        <f>('[1]Table 13.1a'!P40-'[1]Table 13.1a'!O40)*100/'[1]Table 13.1a'!O40</f>
        <v>-6.4093217568144469</v>
      </c>
      <c r="C49" s="155">
        <f>('[1]Table 13.1a'!Q40-'[1]Table 13.1a'!P40)*100/'[1]Table 13.1a'!P40</f>
        <v>-14.119059670976826</v>
      </c>
      <c r="D49" s="155">
        <f>('[1]Table 13.1a'!R40-'[1]Table 13.1a'!Q40)*100/'[1]Table 13.1a'!Q40</f>
        <v>-9.5024285778753317</v>
      </c>
      <c r="E49" s="155">
        <f>('[1]Table 13.1a'!S40-'[1]Table 13.1a'!R40)*100/'[1]Table 13.1a'!R40</f>
        <v>-8.8744427949833469</v>
      </c>
      <c r="F49" s="155">
        <f>('[1]Table 13.1a'!T40-'[1]Table 13.1a'!S40)*100/'[1]Table 13.1a'!S40</f>
        <v>-8.1113530232484141</v>
      </c>
      <c r="G49" s="155">
        <f>('[1]Table 13.1a'!U40-'[1]Table 13.1a'!T40)*100/'[1]Table 13.1a'!T40</f>
        <v>-11.25150576338458</v>
      </c>
      <c r="H49" s="155">
        <f>('[1]Table 13.1a'!V40-'[1]Table 13.1a'!U40)*100/'[1]Table 13.1a'!U40</f>
        <v>-5.015634767571755</v>
      </c>
      <c r="I49" s="155">
        <f>('[1]Table 13.1a'!W40-'[1]Table 13.1a'!V40)*100/'[1]Table 13.1a'!V40</f>
        <v>-6.4209371285323282</v>
      </c>
      <c r="J49" s="155">
        <f>('[1]Table 13.1a'!X40-'[1]Table 13.1a'!W40)*100/'[1]Table 13.1a'!W40</f>
        <v>-3.6022929595004567</v>
      </c>
      <c r="K49" s="155">
        <f>('[1]Table 13.1a'!Y40-'[1]Table 13.1a'!X40)*100/'[1]Table 13.1a'!X40</f>
        <v>-4.7331663166317384</v>
      </c>
      <c r="L49" s="155">
        <f>('[1]Table 13.1a'!Z40-'[1]Table 13.1a'!Y40)*100/'[1]Table 13.1a'!Y40</f>
        <v>-1.1156351044807857</v>
      </c>
      <c r="M49" s="155">
        <f>('[1]Table 13.1a'!AA40-'[1]Table 13.1a'!Z40)*100/'[1]Table 13.1a'!Z40</f>
        <v>-0.43686497075760466</v>
      </c>
      <c r="N49" s="155">
        <f>('[1]Table 13.1a'!AB40-'[1]Table 13.1a'!AA40)*100/'[1]Table 13.1a'!AA40</f>
        <v>-2.2621137293989135</v>
      </c>
      <c r="O49" s="155">
        <f>('[1]Table 13.1a'!AC40-'[1]Table 13.1a'!AB40)*100/'[1]Table 13.1a'!AB40</f>
        <v>-2.2320429675152784</v>
      </c>
      <c r="P49" s="155">
        <f>('[1]Table 13.1a'!AD40-'[1]Table 13.1a'!AC40)*100/'[1]Table 13.1a'!AC40</f>
        <v>-24.249179512275884</v>
      </c>
    </row>
    <row r="50" spans="1:16" x14ac:dyDescent="0.2">
      <c r="A50" s="155" t="s">
        <v>419</v>
      </c>
      <c r="B50" s="155">
        <f>('[1]Table 13.1a'!P59-'[1]Table 13.1a'!O59)*100/'[1]Table 13.1a'!O59</f>
        <v>-7.3619089171125882</v>
      </c>
      <c r="C50" s="155">
        <f>('[1]Table 13.1a'!Q59-'[1]Table 13.1a'!P59)*100/'[1]Table 13.1a'!P59</f>
        <v>-15.731182157003415</v>
      </c>
      <c r="D50" s="155">
        <f>('[1]Table 13.1a'!R59-'[1]Table 13.1a'!Q59)*100/'[1]Table 13.1a'!Q59</f>
        <v>-10.640078734098724</v>
      </c>
      <c r="E50" s="155">
        <f>('[1]Table 13.1a'!S59-'[1]Table 13.1a'!R59)*100/'[1]Table 13.1a'!R59</f>
        <v>-9.9395164774814049</v>
      </c>
      <c r="F50" s="155">
        <f>('[1]Table 13.1a'!T59-'[1]Table 13.1a'!S59)*100/'[1]Table 13.1a'!S59</f>
        <v>-9.164782360391742</v>
      </c>
      <c r="G50" s="155">
        <f>('[1]Table 13.1a'!U59-'[1]Table 13.1a'!T59)*100/'[1]Table 13.1a'!T59</f>
        <v>-13.058746814165756</v>
      </c>
      <c r="H50" s="155">
        <f>('[1]Table 13.1a'!V59-'[1]Table 13.1a'!U59)*100/'[1]Table 13.1a'!U59</f>
        <v>-5.9881012750446301</v>
      </c>
      <c r="I50" s="155">
        <f>('[1]Table 13.1a'!W59-'[1]Table 13.1a'!V59)*100/'[1]Table 13.1a'!V59</f>
        <v>-7.9820436598293139</v>
      </c>
      <c r="J50" s="155">
        <f>('[1]Table 13.1a'!X59-'[1]Table 13.1a'!W59)*100/'[1]Table 13.1a'!W59</f>
        <v>-5.0572974564688167</v>
      </c>
      <c r="K50" s="155">
        <f>('[1]Table 13.1a'!Y59-'[1]Table 13.1a'!X59)*100/'[1]Table 13.1a'!X59</f>
        <v>-6.3308302956773312</v>
      </c>
      <c r="L50" s="155">
        <f>('[1]Table 13.1a'!Z59-'[1]Table 13.1a'!Y59)*100/'[1]Table 13.1a'!Y59</f>
        <v>-2.1918396404839524</v>
      </c>
      <c r="M50" s="155">
        <f>('[1]Table 13.1a'!AA59-'[1]Table 13.1a'!Z59)*100/'[1]Table 13.1a'!Z59</f>
        <v>-2.0760272568174987</v>
      </c>
      <c r="N50" s="155">
        <f>('[1]Table 13.1a'!AB59-'[1]Table 13.1a'!AA59)*100/'[1]Table 13.1a'!AA59</f>
        <v>-2.9078096889350911</v>
      </c>
      <c r="O50" s="155">
        <f>('[1]Table 13.1a'!AC59-'[1]Table 13.1a'!AB59)*100/'[1]Table 13.1a'!AB59</f>
        <v>-3.3626234734474774</v>
      </c>
      <c r="P50" s="155">
        <f>('[1]Table 13.1a'!AD59-'[1]Table 13.1a'!AC59)*100/'[1]Table 13.1a'!AC59</f>
        <v>-25.558126860727711</v>
      </c>
    </row>
  </sheetData>
  <phoneticPr fontId="3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98"/>
  <sheetViews>
    <sheetView zoomScale="84" zoomScaleNormal="84" workbookViewId="0">
      <pane xSplit="1" ySplit="2" topLeftCell="B3" activePane="bottomRight" state="frozen"/>
      <selection activeCell="G21" sqref="G21"/>
      <selection pane="topRight" activeCell="G21" sqref="G21"/>
      <selection pane="bottomLeft" activeCell="G21" sqref="G21"/>
      <selection pane="bottomRight" activeCell="G21" sqref="G21"/>
    </sheetView>
  </sheetViews>
  <sheetFormatPr defaultRowHeight="15" x14ac:dyDescent="0.25"/>
  <cols>
    <col min="1" max="1" width="62.28515625" style="114" customWidth="1"/>
    <col min="2" max="23" width="9.28515625" style="114" customWidth="1"/>
    <col min="24" max="16384" width="9.140625" style="114"/>
  </cols>
  <sheetData>
    <row r="1" spans="1:29" ht="17.25" thickBot="1" x14ac:dyDescent="0.35">
      <c r="A1" s="279" t="s">
        <v>524</v>
      </c>
    </row>
    <row r="2" spans="1:29" ht="16.5" thickBot="1" x14ac:dyDescent="0.3">
      <c r="A2" s="280" t="s">
        <v>36</v>
      </c>
      <c r="B2" s="281">
        <v>1990</v>
      </c>
      <c r="C2" s="281">
        <v>1995</v>
      </c>
      <c r="D2" s="282">
        <v>1998</v>
      </c>
      <c r="E2" s="281">
        <v>1999</v>
      </c>
      <c r="F2" s="281">
        <v>2000</v>
      </c>
      <c r="G2" s="281">
        <v>2001</v>
      </c>
      <c r="H2" s="281">
        <v>2002</v>
      </c>
      <c r="I2" s="281">
        <v>2003</v>
      </c>
      <c r="J2" s="281">
        <v>2004</v>
      </c>
      <c r="K2" s="281">
        <v>2005</v>
      </c>
      <c r="L2" s="281">
        <v>2006</v>
      </c>
      <c r="M2" s="281">
        <v>2007</v>
      </c>
      <c r="N2" s="281">
        <v>2008</v>
      </c>
      <c r="O2" s="281">
        <v>2009</v>
      </c>
      <c r="P2" s="281">
        <v>2010</v>
      </c>
      <c r="Q2" s="281">
        <v>2011</v>
      </c>
      <c r="R2" s="281">
        <v>2012</v>
      </c>
      <c r="S2" s="281">
        <v>2013</v>
      </c>
      <c r="T2" s="281">
        <v>2014</v>
      </c>
      <c r="U2" s="281">
        <v>2015</v>
      </c>
      <c r="V2" s="281">
        <v>2016</v>
      </c>
      <c r="W2" s="281">
        <v>2017</v>
      </c>
      <c r="X2" s="281">
        <v>2018</v>
      </c>
      <c r="Y2" s="281">
        <v>2019</v>
      </c>
      <c r="Z2" s="281">
        <v>2020</v>
      </c>
      <c r="AA2" s="281">
        <v>2021</v>
      </c>
    </row>
    <row r="3" spans="1:29" ht="15.75" x14ac:dyDescent="0.25">
      <c r="A3" s="71" t="s">
        <v>21</v>
      </c>
      <c r="B3" s="283">
        <v>0.59246625963328925</v>
      </c>
      <c r="C3" s="102">
        <v>0.60389936911385711</v>
      </c>
      <c r="D3" s="102">
        <v>0.60241710419116401</v>
      </c>
      <c r="E3" s="284">
        <v>0.5864868691538091</v>
      </c>
      <c r="F3" s="284">
        <v>0.55447201809174107</v>
      </c>
      <c r="G3" s="284">
        <v>0.55486733752093764</v>
      </c>
      <c r="H3" s="284">
        <v>0.57208137141683379</v>
      </c>
      <c r="I3" s="284">
        <v>0.58336893124038114</v>
      </c>
      <c r="J3" s="284">
        <v>0.53300668342886715</v>
      </c>
      <c r="K3" s="284">
        <v>0.53319459313333817</v>
      </c>
      <c r="L3" s="284">
        <v>0.542161284527922</v>
      </c>
      <c r="M3" s="285">
        <v>0.57018882505145274</v>
      </c>
      <c r="N3" s="284">
        <v>0.52197433679382377</v>
      </c>
      <c r="O3" s="284">
        <v>0.52670147551380064</v>
      </c>
      <c r="P3" s="284">
        <v>0.54225478929590665</v>
      </c>
      <c r="Q3" s="284">
        <v>0.49838713256523709</v>
      </c>
      <c r="R3" s="284">
        <v>0.47928843303569257</v>
      </c>
      <c r="S3" s="284">
        <v>0.48581999404261828</v>
      </c>
      <c r="T3" s="284">
        <v>0.47909866834068171</v>
      </c>
      <c r="U3" s="284">
        <v>0.46383298591683275</v>
      </c>
      <c r="V3" s="284">
        <v>0.44550400233184212</v>
      </c>
      <c r="W3" s="284">
        <v>0.46056029841807034</v>
      </c>
      <c r="X3" s="284">
        <v>0.39208155019017848</v>
      </c>
      <c r="Y3" s="284">
        <v>0.43159508003922586</v>
      </c>
      <c r="Z3" s="284">
        <v>0.33274408775192732</v>
      </c>
      <c r="AA3" s="284">
        <v>0.32790870665172422</v>
      </c>
      <c r="AB3" s="286"/>
    </row>
    <row r="4" spans="1:29" ht="15.75" x14ac:dyDescent="0.25">
      <c r="A4" s="71" t="s">
        <v>20</v>
      </c>
      <c r="B4" s="102">
        <v>5.748497657829331</v>
      </c>
      <c r="C4" s="102">
        <v>5.7899861317253549</v>
      </c>
      <c r="D4" s="102">
        <v>5.9886273313105463</v>
      </c>
      <c r="E4" s="102">
        <v>6.0658327674502264</v>
      </c>
      <c r="F4" s="102">
        <v>6.0403911298868422</v>
      </c>
      <c r="G4" s="102">
        <v>6.0281178640451953</v>
      </c>
      <c r="H4" s="102">
        <v>6.2360173649462345</v>
      </c>
      <c r="I4" s="102">
        <v>6.1608855896216603</v>
      </c>
      <c r="J4" s="102">
        <v>6.2056396740645496</v>
      </c>
      <c r="K4" s="102">
        <v>6.2004650196017224</v>
      </c>
      <c r="L4" s="102">
        <v>6.2631915392573552</v>
      </c>
      <c r="M4" s="283">
        <v>6.2860478341010761</v>
      </c>
      <c r="N4" s="102">
        <v>6.1232991478224612</v>
      </c>
      <c r="O4" s="102">
        <v>5.9531136669806921</v>
      </c>
      <c r="P4" s="102">
        <v>5.7078313765349389</v>
      </c>
      <c r="Q4" s="102">
        <v>5.6000931615538008</v>
      </c>
      <c r="R4" s="102">
        <v>5.5921695806244083</v>
      </c>
      <c r="S4" s="102">
        <v>5.4822257320528003</v>
      </c>
      <c r="T4" s="102">
        <v>5.4744152477178663</v>
      </c>
      <c r="U4" s="102">
        <v>5.4796914772365763</v>
      </c>
      <c r="V4" s="102">
        <v>5.5549689896778602</v>
      </c>
      <c r="W4" s="102">
        <v>5.6432319360779628</v>
      </c>
      <c r="X4" s="102">
        <v>5.5201480957016038</v>
      </c>
      <c r="Y4" s="102">
        <v>5.3691451843544744</v>
      </c>
      <c r="Z4" s="102">
        <v>3.9432836112362937</v>
      </c>
      <c r="AA4" s="102">
        <v>4.7401286590995948</v>
      </c>
      <c r="AB4" s="286"/>
    </row>
    <row r="5" spans="1:29" ht="15.75" x14ac:dyDescent="0.25">
      <c r="A5" s="71" t="s">
        <v>129</v>
      </c>
      <c r="B5" s="102">
        <v>1.8561162381743972</v>
      </c>
      <c r="C5" s="102">
        <v>1.8118808305040532</v>
      </c>
      <c r="D5" s="102">
        <v>1.8300333420149861</v>
      </c>
      <c r="E5" s="102">
        <v>1.7860225964727154</v>
      </c>
      <c r="F5" s="102">
        <v>1.7415791024233962</v>
      </c>
      <c r="G5" s="102">
        <v>1.7181304807975315</v>
      </c>
      <c r="H5" s="102">
        <v>1.7335638871769752</v>
      </c>
      <c r="I5" s="102">
        <v>1.8004647433692138</v>
      </c>
      <c r="J5" s="102">
        <v>1.8536606845130674</v>
      </c>
      <c r="K5" s="102">
        <v>1.9127147134721727</v>
      </c>
      <c r="L5" s="102">
        <v>1.9646260909547413</v>
      </c>
      <c r="M5" s="283">
        <v>2.0098052243523488</v>
      </c>
      <c r="N5" s="102">
        <v>1.8939082264778393</v>
      </c>
      <c r="O5" s="102">
        <v>1.7564028450384894</v>
      </c>
      <c r="P5" s="102">
        <v>1.7861755224356888</v>
      </c>
      <c r="Q5" s="102">
        <v>1.7246787845271994</v>
      </c>
      <c r="R5" s="102">
        <v>1.7416178968022118</v>
      </c>
      <c r="S5" s="102">
        <v>1.7328166758635524</v>
      </c>
      <c r="T5" s="102">
        <v>1.7098138303150554</v>
      </c>
      <c r="U5" s="102">
        <v>1.7444745756920135</v>
      </c>
      <c r="V5" s="102">
        <v>1.8058687220100942</v>
      </c>
      <c r="W5" s="102">
        <v>1.8557726326308308</v>
      </c>
      <c r="X5" s="102">
        <v>1.8179664295414022</v>
      </c>
      <c r="Y5" s="102">
        <v>1.7393314993495421</v>
      </c>
      <c r="Z5" s="102">
        <v>1.5217597746566707</v>
      </c>
      <c r="AA5" s="102">
        <v>1.8266686122609594</v>
      </c>
      <c r="AB5" s="286"/>
      <c r="AC5" s="286"/>
    </row>
    <row r="6" spans="1:29" ht="15.75" x14ac:dyDescent="0.25">
      <c r="A6" s="71" t="s">
        <v>130</v>
      </c>
      <c r="B6" s="102">
        <v>0.93072484935600452</v>
      </c>
      <c r="C6" s="102">
        <v>0.99974825762108677</v>
      </c>
      <c r="D6" s="102">
        <v>1.1407133977152817</v>
      </c>
      <c r="E6" s="102">
        <v>1.1374970490736545</v>
      </c>
      <c r="F6" s="102">
        <v>1.1041634275728893</v>
      </c>
      <c r="G6" s="102">
        <v>1.0908332034232213</v>
      </c>
      <c r="H6" s="102">
        <v>1.1154193986980045</v>
      </c>
      <c r="I6" s="102">
        <v>1.1512216778293001</v>
      </c>
      <c r="J6" s="102">
        <v>1.1808956308300667</v>
      </c>
      <c r="K6" s="102">
        <v>1.2238163121733001</v>
      </c>
      <c r="L6" s="102">
        <v>1.2674249149110588</v>
      </c>
      <c r="M6" s="283">
        <v>1.3311326746179402</v>
      </c>
      <c r="N6" s="102">
        <v>1.2725959249992078</v>
      </c>
      <c r="O6" s="102">
        <v>1.255104000705487</v>
      </c>
      <c r="P6" s="102">
        <v>1.2830860114280338</v>
      </c>
      <c r="Q6" s="102">
        <v>1.2793526004683906</v>
      </c>
      <c r="R6" s="102">
        <v>1.2945753344817601</v>
      </c>
      <c r="S6" s="102">
        <v>1.3121910694225893</v>
      </c>
      <c r="T6" s="102">
        <v>1.3704693688006762</v>
      </c>
      <c r="U6" s="102">
        <v>1.440637912886896</v>
      </c>
      <c r="V6" s="102">
        <v>1.5600216868684982</v>
      </c>
      <c r="W6" s="102">
        <v>1.6716382938164893</v>
      </c>
      <c r="X6" s="102">
        <v>1.6351732114279782</v>
      </c>
      <c r="Y6" s="102">
        <v>1.5705489637249086</v>
      </c>
      <c r="Z6" s="102">
        <v>1.3928291046809451</v>
      </c>
      <c r="AA6" s="102">
        <v>1.7940378554844298</v>
      </c>
      <c r="AB6" s="286"/>
    </row>
    <row r="7" spans="1:29" ht="15.75" x14ac:dyDescent="0.25">
      <c r="A7" s="71" t="s">
        <v>19</v>
      </c>
      <c r="B7" s="102">
        <v>3.7490543664836826E-2</v>
      </c>
      <c r="C7" s="102">
        <v>2.6273752986518708E-2</v>
      </c>
      <c r="D7" s="102">
        <v>2.8996249347237588E-2</v>
      </c>
      <c r="E7" s="102">
        <v>3.2479806142595234E-2</v>
      </c>
      <c r="F7" s="102">
        <v>3.3048927397059551E-2</v>
      </c>
      <c r="G7" s="102">
        <v>3.3688861756624638E-2</v>
      </c>
      <c r="H7" s="102">
        <v>3.7441969620479368E-2</v>
      </c>
      <c r="I7" s="102">
        <v>4.1408883592150454E-2</v>
      </c>
      <c r="J7" s="102">
        <v>3.8738604460915926E-2</v>
      </c>
      <c r="K7" s="102">
        <v>3.9071810358566661E-2</v>
      </c>
      <c r="L7" s="102">
        <v>3.6846867876207466E-2</v>
      </c>
      <c r="M7" s="283">
        <v>4.0531762836708389E-2</v>
      </c>
      <c r="N7" s="102">
        <v>3.928281288826261E-2</v>
      </c>
      <c r="O7" s="102">
        <v>3.8972267217594919E-2</v>
      </c>
      <c r="P7" s="102">
        <v>3.4452900304983568E-2</v>
      </c>
      <c r="Q7" s="102">
        <v>3.4414739731392904E-2</v>
      </c>
      <c r="R7" s="102">
        <v>3.358511915597498E-2</v>
      </c>
      <c r="S7" s="102">
        <v>3.2749241461897644E-2</v>
      </c>
      <c r="T7" s="102">
        <v>3.3559769469264832E-2</v>
      </c>
      <c r="U7" s="102">
        <v>3.3215433138335762E-2</v>
      </c>
      <c r="V7" s="102">
        <v>3.2263542955237555E-2</v>
      </c>
      <c r="W7" s="102">
        <v>3.3847485750538205E-2</v>
      </c>
      <c r="X7" s="102">
        <v>3.2811920096908254E-2</v>
      </c>
      <c r="Y7" s="102">
        <v>3.3044737697741203E-2</v>
      </c>
      <c r="Z7" s="102">
        <v>2.4886382137184269E-2</v>
      </c>
      <c r="AA7" s="102">
        <v>2.5457019218834795E-2</v>
      </c>
      <c r="AB7" s="286"/>
    </row>
    <row r="8" spans="1:29" ht="19.5" thickBot="1" x14ac:dyDescent="0.3">
      <c r="A8" s="72" t="s">
        <v>436</v>
      </c>
      <c r="B8" s="102">
        <v>1.56934278200371E-2</v>
      </c>
      <c r="C8" s="102">
        <v>1.6429519625163501E-2</v>
      </c>
      <c r="D8" s="102">
        <v>1.8646650983958665E-2</v>
      </c>
      <c r="E8" s="102">
        <v>2.0056386120716373E-2</v>
      </c>
      <c r="F8" s="102">
        <v>2.410922310162868E-2</v>
      </c>
      <c r="G8" s="102">
        <v>3.4051105604242224E-2</v>
      </c>
      <c r="H8" s="102">
        <v>4.4740478199133418E-2</v>
      </c>
      <c r="I8" s="102">
        <v>5.054945406000589E-2</v>
      </c>
      <c r="J8" s="102">
        <v>5.300593479832634E-2</v>
      </c>
      <c r="K8" s="102">
        <v>5.5898564536014501E-2</v>
      </c>
      <c r="L8" s="102">
        <v>5.9869693115947017E-2</v>
      </c>
      <c r="M8" s="283">
        <v>6.0163345354055077E-2</v>
      </c>
      <c r="N8" s="102">
        <v>6.8336064002822966E-2</v>
      </c>
      <c r="O8" s="102">
        <v>6.4997475129066534E-2</v>
      </c>
      <c r="P8" s="102">
        <v>6.483621876459203E-2</v>
      </c>
      <c r="Q8" s="102">
        <v>6.1057822965896416E-2</v>
      </c>
      <c r="R8" s="102">
        <v>5.9990075899074222E-2</v>
      </c>
      <c r="S8" s="102">
        <v>5.8430447203635022E-2</v>
      </c>
      <c r="T8" s="102">
        <v>5.8242270740892846E-2</v>
      </c>
      <c r="U8" s="102">
        <v>5.4709396590081047E-2</v>
      </c>
      <c r="V8" s="102">
        <v>5.2365410662964212E-2</v>
      </c>
      <c r="W8" s="102">
        <v>5.2145871499191296E-2</v>
      </c>
      <c r="X8" s="102">
        <v>5.9619248809237108E-2</v>
      </c>
      <c r="Y8" s="102">
        <v>6.760360551269165E-2</v>
      </c>
      <c r="Z8" s="102">
        <v>6.5216222288003722E-2</v>
      </c>
      <c r="AA8" s="102">
        <v>5.3590609283613831E-2</v>
      </c>
      <c r="AB8" s="286"/>
    </row>
    <row r="9" spans="1:29" ht="19.5" thickBot="1" x14ac:dyDescent="0.3">
      <c r="A9" s="73" t="s">
        <v>284</v>
      </c>
      <c r="B9" s="287">
        <f>SUM(B3:B8)</f>
        <v>9.1809889764778969</v>
      </c>
      <c r="C9" s="287">
        <f t="shared" ref="C9:Z9" si="0">SUM(C3:C8)</f>
        <v>9.248217861576034</v>
      </c>
      <c r="D9" s="287">
        <f t="shared" si="0"/>
        <v>9.6094340755631737</v>
      </c>
      <c r="E9" s="287">
        <f t="shared" si="0"/>
        <v>9.6283754744137173</v>
      </c>
      <c r="F9" s="287">
        <f t="shared" si="0"/>
        <v>9.4977638284735573</v>
      </c>
      <c r="G9" s="287">
        <f t="shared" si="0"/>
        <v>9.4596888531477532</v>
      </c>
      <c r="H9" s="287">
        <f t="shared" si="0"/>
        <v>9.7392644700576589</v>
      </c>
      <c r="I9" s="287">
        <f t="shared" si="0"/>
        <v>9.7878992797127111</v>
      </c>
      <c r="J9" s="287">
        <f t="shared" si="0"/>
        <v>9.8649472120957942</v>
      </c>
      <c r="K9" s="287">
        <f t="shared" si="0"/>
        <v>9.9651610132751145</v>
      </c>
      <c r="L9" s="287">
        <f t="shared" si="0"/>
        <v>10.134120390643233</v>
      </c>
      <c r="M9" s="287">
        <f t="shared" si="0"/>
        <v>10.297869666313582</v>
      </c>
      <c r="N9" s="287">
        <f t="shared" si="0"/>
        <v>9.9193965129844184</v>
      </c>
      <c r="O9" s="287">
        <f t="shared" si="0"/>
        <v>9.5952917305851297</v>
      </c>
      <c r="P9" s="287">
        <f t="shared" si="0"/>
        <v>9.4186368187641456</v>
      </c>
      <c r="Q9" s="287">
        <f t="shared" si="0"/>
        <v>9.1979842418119162</v>
      </c>
      <c r="R9" s="287">
        <f t="shared" si="0"/>
        <v>9.2012264399991217</v>
      </c>
      <c r="S9" s="287">
        <f t="shared" si="0"/>
        <v>9.1042331600470945</v>
      </c>
      <c r="T9" s="287">
        <f t="shared" si="0"/>
        <v>9.1255991553844389</v>
      </c>
      <c r="U9" s="287">
        <f t="shared" si="0"/>
        <v>9.2165617814607348</v>
      </c>
      <c r="V9" s="287">
        <f t="shared" si="0"/>
        <v>9.4509923545064964</v>
      </c>
      <c r="W9" s="287">
        <f t="shared" si="0"/>
        <v>9.7171965181930826</v>
      </c>
      <c r="X9" s="287">
        <f t="shared" si="0"/>
        <v>9.457800455767309</v>
      </c>
      <c r="Y9" s="287">
        <f t="shared" si="0"/>
        <v>9.2112690706785845</v>
      </c>
      <c r="Z9" s="287">
        <f t="shared" si="0"/>
        <v>7.2807191827510254</v>
      </c>
      <c r="AA9" s="287">
        <f t="shared" ref="AA9" si="1">SUM(AA3:AA8)</f>
        <v>8.7677914619991562</v>
      </c>
    </row>
    <row r="10" spans="1:29" ht="16.5" thickBot="1" x14ac:dyDescent="0.3">
      <c r="A10" s="74" t="s">
        <v>18</v>
      </c>
      <c r="B10" s="287">
        <v>0.12355831958065321</v>
      </c>
      <c r="C10" s="287">
        <v>0.12620159975216294</v>
      </c>
      <c r="D10" s="287">
        <v>0.14414991539209412</v>
      </c>
      <c r="E10" s="287">
        <v>0.14232958678200516</v>
      </c>
      <c r="F10" s="287">
        <v>0.14422582847684934</v>
      </c>
      <c r="G10" s="287">
        <v>0.1485723797637318</v>
      </c>
      <c r="H10" s="287">
        <v>0.14750655741703131</v>
      </c>
      <c r="I10" s="287">
        <v>0.14901080984742163</v>
      </c>
      <c r="J10" s="287">
        <v>0.1544759544340015</v>
      </c>
      <c r="K10" s="287">
        <v>0.15370912373305279</v>
      </c>
      <c r="L10" s="287">
        <v>0.15828013565791538</v>
      </c>
      <c r="M10" s="288">
        <v>0.16942553049723874</v>
      </c>
      <c r="N10" s="287">
        <v>0.17006350199665041</v>
      </c>
      <c r="O10" s="287">
        <v>0.16996724769050858</v>
      </c>
      <c r="P10" s="287">
        <v>0.17059350410268931</v>
      </c>
      <c r="Q10" s="287">
        <v>0.16430117901349001</v>
      </c>
      <c r="R10" s="287">
        <v>0.16769768677647312</v>
      </c>
      <c r="S10" s="287">
        <v>0.16790592404856691</v>
      </c>
      <c r="T10" s="287">
        <v>0.17133178810599334</v>
      </c>
      <c r="U10" s="287">
        <v>0.16794545806342231</v>
      </c>
      <c r="V10" s="287">
        <v>0.1673126355860739</v>
      </c>
      <c r="W10" s="287">
        <v>0.16545485119598208</v>
      </c>
      <c r="X10" s="287">
        <v>0.15686625662715675</v>
      </c>
      <c r="Y10" s="287">
        <v>0.16137556070930045</v>
      </c>
      <c r="Z10" s="287">
        <v>0.12363732309273909</v>
      </c>
      <c r="AA10" s="287">
        <v>0.13074031940185615</v>
      </c>
    </row>
    <row r="11" spans="1:29" ht="18.75" x14ac:dyDescent="0.25">
      <c r="A11" s="71" t="s">
        <v>433</v>
      </c>
      <c r="B11" s="102">
        <v>1.3152789612383022</v>
      </c>
      <c r="C11" s="102">
        <v>1.4639451975216753</v>
      </c>
      <c r="D11" s="102">
        <v>1.7651701988257438</v>
      </c>
      <c r="E11" s="102">
        <v>1.5969689893521626</v>
      </c>
      <c r="F11" s="102">
        <v>1.4439789423236484</v>
      </c>
      <c r="G11" s="102">
        <v>1.5650152413364535</v>
      </c>
      <c r="H11" s="102">
        <v>1.4035431997572447</v>
      </c>
      <c r="I11" s="102">
        <v>1.3413504573872235</v>
      </c>
      <c r="J11" s="102">
        <v>1.5168722215446167</v>
      </c>
      <c r="K11" s="102">
        <v>1.6247214113691106</v>
      </c>
      <c r="L11" s="102">
        <v>1.703643530553413</v>
      </c>
      <c r="M11" s="283">
        <v>1.7542304448643813</v>
      </c>
      <c r="N11" s="102">
        <v>1.7895963600248008</v>
      </c>
      <c r="O11" s="102">
        <v>1.6428628781135453</v>
      </c>
      <c r="P11" s="102">
        <v>1.4443714661468532</v>
      </c>
      <c r="Q11" s="102">
        <v>1.5665583694841372</v>
      </c>
      <c r="R11" s="102">
        <v>1.4740391273186064</v>
      </c>
      <c r="S11" s="102">
        <v>1.5440814676649237</v>
      </c>
      <c r="T11" s="102">
        <v>1.6601310283326447</v>
      </c>
      <c r="U11" s="102">
        <v>1.726661616803584</v>
      </c>
      <c r="V11" s="102">
        <v>1.8172514861284654</v>
      </c>
      <c r="W11" s="102">
        <v>1.9301456763869058</v>
      </c>
      <c r="X11" s="102">
        <v>1.9032801858527155</v>
      </c>
      <c r="Y11" s="102">
        <v>1.9080307498884812</v>
      </c>
      <c r="Z11" s="102">
        <v>0.80645739130054628</v>
      </c>
      <c r="AA11" s="102">
        <v>0.69620466458526087</v>
      </c>
    </row>
    <row r="12" spans="1:29" ht="18.75" x14ac:dyDescent="0.25">
      <c r="A12" s="71" t="s">
        <v>432</v>
      </c>
      <c r="B12" s="102">
        <v>0.85350405514524208</v>
      </c>
      <c r="C12" s="102">
        <v>0.74161581548629651</v>
      </c>
      <c r="D12" s="102">
        <v>0.82111096338365941</v>
      </c>
      <c r="E12" s="102">
        <v>0.85372723445106535</v>
      </c>
      <c r="F12" s="102">
        <v>0.8476030861485685</v>
      </c>
      <c r="G12" s="102">
        <v>0.88499350877328342</v>
      </c>
      <c r="H12" s="102">
        <v>0.91346709830226447</v>
      </c>
      <c r="I12" s="102">
        <v>0.92582906227232309</v>
      </c>
      <c r="J12" s="102">
        <v>0.94382717636576574</v>
      </c>
      <c r="K12" s="102">
        <v>1.0037650692945463</v>
      </c>
      <c r="L12" s="102">
        <v>1.0290562233261806</v>
      </c>
      <c r="M12" s="283">
        <v>1.0266961386024667</v>
      </c>
      <c r="N12" s="102">
        <v>0.94915817633130906</v>
      </c>
      <c r="O12" s="102">
        <v>0.84485439249536431</v>
      </c>
      <c r="P12" s="102">
        <v>0.78171025827472662</v>
      </c>
      <c r="Q12" s="102">
        <v>0.7687823902594334</v>
      </c>
      <c r="R12" s="102">
        <v>0.74302725285695981</v>
      </c>
      <c r="S12" s="102">
        <v>0.74580989066763992</v>
      </c>
      <c r="T12" s="102">
        <v>0.71736889518970137</v>
      </c>
      <c r="U12" s="102">
        <v>0.70268122087397067</v>
      </c>
      <c r="V12" s="102">
        <v>0.64734791599817954</v>
      </c>
      <c r="W12" s="102">
        <v>0.68684358050968608</v>
      </c>
      <c r="X12" s="102">
        <v>0.65919631729200057</v>
      </c>
      <c r="Y12" s="102">
        <v>0.62990581244604904</v>
      </c>
      <c r="Z12" s="102">
        <v>0.34988666078695868</v>
      </c>
      <c r="AA12" s="102">
        <v>0.30291226648527031</v>
      </c>
    </row>
    <row r="13" spans="1:29" ht="19.5" thickBot="1" x14ac:dyDescent="0.3">
      <c r="A13" s="71" t="s">
        <v>334</v>
      </c>
      <c r="B13" s="102">
        <v>3.4271494911698208</v>
      </c>
      <c r="C13" s="102">
        <v>4.2604584738974518</v>
      </c>
      <c r="D13" s="102">
        <v>4.2066428713968023</v>
      </c>
      <c r="E13" s="102">
        <v>4.2568414701153392</v>
      </c>
      <c r="F13" s="102">
        <v>3.8408473473594094</v>
      </c>
      <c r="G13" s="102">
        <v>3.5356576599161142</v>
      </c>
      <c r="H13" s="102">
        <v>3.7438875445134574</v>
      </c>
      <c r="I13" s="102">
        <v>3.5065964224129309</v>
      </c>
      <c r="J13" s="102">
        <v>3.3167390476888841</v>
      </c>
      <c r="K13" s="102">
        <v>3.2382946978466003</v>
      </c>
      <c r="L13" s="102">
        <v>2.9184604873674704</v>
      </c>
      <c r="M13" s="283">
        <v>3.0154014196337742</v>
      </c>
      <c r="N13" s="102">
        <v>2.8179859687477853</v>
      </c>
      <c r="O13" s="102">
        <v>2.6982181529109019</v>
      </c>
      <c r="P13" s="102">
        <v>2.5366828853931214</v>
      </c>
      <c r="Q13" s="102">
        <v>2.1580620008940943</v>
      </c>
      <c r="R13" s="102">
        <v>1.9382280927940836</v>
      </c>
      <c r="S13" s="102">
        <v>1.7922713163852251</v>
      </c>
      <c r="T13" s="102">
        <v>1.8618211867934122</v>
      </c>
      <c r="U13" s="102">
        <v>1.9793567302225443</v>
      </c>
      <c r="V13" s="102">
        <v>2.0621834628591214</v>
      </c>
      <c r="W13" s="102">
        <v>1.967028024050439</v>
      </c>
      <c r="X13" s="102">
        <v>2.0562365213625955</v>
      </c>
      <c r="Y13" s="102">
        <v>2.0408553442176198</v>
      </c>
      <c r="Z13" s="102">
        <v>1.7751209738279479</v>
      </c>
      <c r="AA13" s="102">
        <v>1.7211256024880115</v>
      </c>
    </row>
    <row r="14" spans="1:29" ht="16.5" thickBot="1" x14ac:dyDescent="0.3">
      <c r="A14" s="75" t="s">
        <v>17</v>
      </c>
      <c r="B14" s="287">
        <f t="shared" ref="B14:Z14" si="2">SUM(B9,B10,B11:B13)</f>
        <v>14.900479803611915</v>
      </c>
      <c r="C14" s="287">
        <f t="shared" si="2"/>
        <v>15.840438948233622</v>
      </c>
      <c r="D14" s="287">
        <f t="shared" si="2"/>
        <v>16.546508024561472</v>
      </c>
      <c r="E14" s="289">
        <f t="shared" si="2"/>
        <v>16.478242755114291</v>
      </c>
      <c r="F14" s="289">
        <f t="shared" si="2"/>
        <v>15.774419032782031</v>
      </c>
      <c r="G14" s="289">
        <f t="shared" si="2"/>
        <v>15.593927642937334</v>
      </c>
      <c r="H14" s="289">
        <f t="shared" si="2"/>
        <v>15.947668870047657</v>
      </c>
      <c r="I14" s="289">
        <f t="shared" si="2"/>
        <v>15.71068603163261</v>
      </c>
      <c r="J14" s="289">
        <f t="shared" si="2"/>
        <v>15.796861612129062</v>
      </c>
      <c r="K14" s="289">
        <f t="shared" si="2"/>
        <v>15.985651315518425</v>
      </c>
      <c r="L14" s="289">
        <f t="shared" si="2"/>
        <v>15.943560767548211</v>
      </c>
      <c r="M14" s="289">
        <f t="shared" si="2"/>
        <v>16.263623199911446</v>
      </c>
      <c r="N14" s="289">
        <f t="shared" si="2"/>
        <v>15.646200520084964</v>
      </c>
      <c r="O14" s="289">
        <f t="shared" si="2"/>
        <v>14.951194401795449</v>
      </c>
      <c r="P14" s="289">
        <f t="shared" si="2"/>
        <v>14.351994932681535</v>
      </c>
      <c r="Q14" s="289">
        <f t="shared" si="2"/>
        <v>13.855688181463071</v>
      </c>
      <c r="R14" s="289">
        <f t="shared" si="2"/>
        <v>13.524218599745245</v>
      </c>
      <c r="S14" s="289">
        <f t="shared" si="2"/>
        <v>13.354301758813451</v>
      </c>
      <c r="T14" s="289">
        <f t="shared" si="2"/>
        <v>13.536252053806189</v>
      </c>
      <c r="U14" s="289">
        <f t="shared" si="2"/>
        <v>13.793206807424257</v>
      </c>
      <c r="V14" s="289">
        <f t="shared" si="2"/>
        <v>14.145087855078337</v>
      </c>
      <c r="W14" s="289">
        <f t="shared" si="2"/>
        <v>14.466668650336095</v>
      </c>
      <c r="X14" s="289">
        <f t="shared" si="2"/>
        <v>14.233379736901776</v>
      </c>
      <c r="Y14" s="289">
        <f t="shared" si="2"/>
        <v>13.951436537940037</v>
      </c>
      <c r="Z14" s="290">
        <f t="shared" si="2"/>
        <v>10.335821531759217</v>
      </c>
      <c r="AA14" s="290">
        <f t="shared" ref="AA14" si="3">SUM(AA9,AA10,AA11:AA13)</f>
        <v>11.618774314959555</v>
      </c>
    </row>
    <row r="15" spans="1:29" ht="16.5" thickBot="1" x14ac:dyDescent="0.3">
      <c r="A15" s="76" t="s">
        <v>16</v>
      </c>
      <c r="B15" s="291">
        <v>66.657137105923866</v>
      </c>
      <c r="C15" s="292">
        <v>64.457359649352711</v>
      </c>
      <c r="D15" s="292">
        <v>64.21092893415063</v>
      </c>
      <c r="E15" s="292">
        <v>61.410067962434738</v>
      </c>
      <c r="F15" s="292">
        <v>63.854314010365528</v>
      </c>
      <c r="G15" s="292">
        <v>62.749602761896647</v>
      </c>
      <c r="H15" s="292">
        <v>58.282301059486784</v>
      </c>
      <c r="I15" s="292">
        <v>58.617668673632146</v>
      </c>
      <c r="J15" s="292">
        <v>55.99004809842333</v>
      </c>
      <c r="K15" s="292">
        <v>54.071406031220292</v>
      </c>
      <c r="L15" s="292">
        <v>56.211547569006513</v>
      </c>
      <c r="M15" s="292">
        <v>51.721548644664182</v>
      </c>
      <c r="N15" s="292">
        <v>49.81262256884888</v>
      </c>
      <c r="O15" s="292">
        <v>46.252763147667736</v>
      </c>
      <c r="P15" s="292">
        <v>49.544091663384542</v>
      </c>
      <c r="Q15" s="292">
        <v>42.896211291604125</v>
      </c>
      <c r="R15" s="293">
        <v>43.480454109832834</v>
      </c>
      <c r="S15" s="292">
        <v>41.708456376786032</v>
      </c>
      <c r="T15" s="292">
        <v>37.916957457280404</v>
      </c>
      <c r="U15" s="294">
        <v>37.055539031290387</v>
      </c>
      <c r="V15" s="292">
        <v>32.074665062925618</v>
      </c>
      <c r="W15" s="295">
        <v>30.795596808774416</v>
      </c>
      <c r="X15" s="295">
        <v>32.216853619939243</v>
      </c>
      <c r="Y15" s="295">
        <v>31.449372916862281</v>
      </c>
      <c r="Z15" s="295">
        <v>29.615671728998173</v>
      </c>
      <c r="AA15" s="295">
        <v>29.992676029986374</v>
      </c>
    </row>
    <row r="16" spans="1:29" ht="19.5" thickBot="1" x14ac:dyDescent="0.3">
      <c r="A16" s="77" t="s">
        <v>434</v>
      </c>
      <c r="B16" s="296">
        <v>81.557616909535781</v>
      </c>
      <c r="C16" s="292">
        <v>80.297798597586336</v>
      </c>
      <c r="D16" s="292">
        <v>80.757436958712105</v>
      </c>
      <c r="E16" s="292">
        <v>77.888310717549032</v>
      </c>
      <c r="F16" s="292">
        <v>79.628733043147562</v>
      </c>
      <c r="G16" s="292">
        <v>78.343530404833984</v>
      </c>
      <c r="H16" s="292">
        <v>74.229969929534448</v>
      </c>
      <c r="I16" s="292">
        <v>74.328354705264758</v>
      </c>
      <c r="J16" s="292">
        <v>71.786909710552393</v>
      </c>
      <c r="K16" s="292">
        <v>70.057057346738716</v>
      </c>
      <c r="L16" s="292">
        <v>72.155108336554719</v>
      </c>
      <c r="M16" s="292">
        <v>67.985171844575618</v>
      </c>
      <c r="N16" s="292">
        <v>65.45882308893384</v>
      </c>
      <c r="O16" s="292">
        <v>61.20395754946319</v>
      </c>
      <c r="P16" s="292">
        <v>63.896086596066084</v>
      </c>
      <c r="Q16" s="292">
        <v>56.751899473067198</v>
      </c>
      <c r="R16" s="293">
        <v>57.004672709578081</v>
      </c>
      <c r="S16" s="293">
        <v>55.062758135599481</v>
      </c>
      <c r="T16" s="292">
        <v>51.453209511086591</v>
      </c>
      <c r="U16" s="293">
        <v>50.848745838714642</v>
      </c>
      <c r="V16" s="293">
        <v>46.219752918003948</v>
      </c>
      <c r="W16" s="292">
        <v>45.262265459110509</v>
      </c>
      <c r="X16" s="292">
        <v>46.450233356841018</v>
      </c>
      <c r="Y16" s="292">
        <v>45.400809454802314</v>
      </c>
      <c r="Z16" s="292">
        <v>39.951493260757388</v>
      </c>
      <c r="AA16" s="292">
        <v>41.611450344945929</v>
      </c>
    </row>
    <row r="17" spans="1:27" ht="19.5" thickBot="1" x14ac:dyDescent="0.3">
      <c r="A17" s="77" t="s">
        <v>435</v>
      </c>
      <c r="B17" s="287">
        <f>100*B14/B16</f>
        <v>18.269881303839004</v>
      </c>
      <c r="C17" s="287">
        <f t="shared" ref="C17:Z17" si="4">100*C14/C16</f>
        <v>19.727114846097123</v>
      </c>
      <c r="D17" s="287">
        <f t="shared" si="4"/>
        <v>20.489144588653808</v>
      </c>
      <c r="E17" s="297">
        <f t="shared" si="4"/>
        <v>21.156246172638554</v>
      </c>
      <c r="F17" s="297">
        <f t="shared" si="4"/>
        <v>19.809958578939739</v>
      </c>
      <c r="G17" s="297">
        <f t="shared" si="4"/>
        <v>19.904550589381088</v>
      </c>
      <c r="H17" s="297">
        <f t="shared" si="4"/>
        <v>21.484137586458104</v>
      </c>
      <c r="I17" s="297">
        <f t="shared" si="4"/>
        <v>21.136867745735</v>
      </c>
      <c r="J17" s="297">
        <f t="shared" si="4"/>
        <v>22.005211919307602</v>
      </c>
      <c r="K17" s="297">
        <f t="shared" si="4"/>
        <v>22.81804563443113</v>
      </c>
      <c r="L17" s="297">
        <f t="shared" si="4"/>
        <v>22.096232872636399</v>
      </c>
      <c r="M17" s="297">
        <f t="shared" si="4"/>
        <v>23.922309466382682</v>
      </c>
      <c r="N17" s="297">
        <f t="shared" si="4"/>
        <v>23.902355376642934</v>
      </c>
      <c r="O17" s="297">
        <f t="shared" si="4"/>
        <v>24.428476524107687</v>
      </c>
      <c r="P17" s="297">
        <f t="shared" si="4"/>
        <v>22.461461565574425</v>
      </c>
      <c r="Q17" s="297">
        <f t="shared" si="4"/>
        <v>24.414492396044963</v>
      </c>
      <c r="R17" s="297">
        <f t="shared" si="4"/>
        <v>23.724754405041729</v>
      </c>
      <c r="S17" s="297">
        <f t="shared" si="4"/>
        <v>24.252874739631967</v>
      </c>
      <c r="T17" s="297">
        <f t="shared" si="4"/>
        <v>26.307886684677154</v>
      </c>
      <c r="U17" s="297">
        <f t="shared" si="4"/>
        <v>27.125952823250447</v>
      </c>
      <c r="V17" s="297">
        <f t="shared" si="4"/>
        <v>30.603988472574482</v>
      </c>
      <c r="W17" s="297">
        <f t="shared" si="4"/>
        <v>31.961874872138562</v>
      </c>
      <c r="X17" s="297">
        <f t="shared" si="4"/>
        <v>30.642213630140002</v>
      </c>
      <c r="Y17" s="297">
        <f t="shared" si="4"/>
        <v>30.729488538809104</v>
      </c>
      <c r="Z17" s="297">
        <f t="shared" si="4"/>
        <v>25.870926686767039</v>
      </c>
      <c r="AA17" s="297">
        <f t="shared" ref="AA17" si="5">100*AA14/AA16</f>
        <v>27.922060439238585</v>
      </c>
    </row>
    <row r="18" spans="1:27" x14ac:dyDescent="0.25">
      <c r="A18" s="298" t="s">
        <v>525</v>
      </c>
    </row>
    <row r="19" spans="1:27" x14ac:dyDescent="0.25">
      <c r="A19" s="274" t="s">
        <v>425</v>
      </c>
      <c r="AA19" s="299"/>
    </row>
    <row r="20" spans="1:27" ht="13.5" customHeight="1" x14ac:dyDescent="0.25">
      <c r="A20" s="300" t="s">
        <v>310</v>
      </c>
      <c r="B20" s="301"/>
      <c r="C20" s="301"/>
      <c r="D20" s="301"/>
      <c r="E20" s="301"/>
      <c r="F20" s="301"/>
      <c r="G20" s="301"/>
      <c r="H20" s="301"/>
      <c r="I20" s="301"/>
      <c r="J20" s="301"/>
      <c r="K20" s="301"/>
      <c r="L20" s="301"/>
      <c r="M20" s="301"/>
      <c r="N20" s="301"/>
      <c r="Z20" s="302"/>
    </row>
    <row r="21" spans="1:27" ht="11.25" customHeight="1" x14ac:dyDescent="0.25">
      <c r="A21" s="300" t="s">
        <v>309</v>
      </c>
      <c r="B21" s="301"/>
      <c r="C21" s="301"/>
      <c r="D21" s="301"/>
      <c r="E21" s="301"/>
      <c r="F21" s="301"/>
      <c r="G21" s="301"/>
      <c r="H21" s="301"/>
      <c r="I21" s="301"/>
      <c r="J21" s="301"/>
      <c r="K21" s="301"/>
      <c r="L21" s="301"/>
      <c r="M21" s="301"/>
      <c r="N21" s="301"/>
    </row>
    <row r="22" spans="1:27" ht="13.5" customHeight="1" x14ac:dyDescent="0.25">
      <c r="A22" s="300" t="s">
        <v>285</v>
      </c>
      <c r="B22" s="303"/>
      <c r="C22" s="303"/>
      <c r="D22" s="303"/>
      <c r="E22" s="303"/>
      <c r="F22" s="303"/>
      <c r="G22" s="303"/>
      <c r="H22" s="303"/>
    </row>
    <row r="23" spans="1:27" ht="14.25" customHeight="1" x14ac:dyDescent="0.25">
      <c r="A23" s="78" t="s">
        <v>426</v>
      </c>
      <c r="B23" s="300"/>
      <c r="C23" s="300"/>
      <c r="D23" s="300"/>
      <c r="E23" s="300"/>
      <c r="F23" s="300"/>
      <c r="G23" s="300"/>
      <c r="H23" s="304"/>
      <c r="I23" s="305"/>
      <c r="J23" s="305"/>
      <c r="K23" s="305"/>
      <c r="L23" s="305"/>
      <c r="M23" s="305"/>
      <c r="N23" s="305"/>
    </row>
    <row r="24" spans="1:27" ht="14.25" customHeight="1" x14ac:dyDescent="0.25">
      <c r="A24" s="306" t="s">
        <v>427</v>
      </c>
      <c r="B24" s="300"/>
      <c r="C24" s="300"/>
      <c r="D24" s="300"/>
      <c r="E24" s="300"/>
      <c r="F24" s="300"/>
      <c r="G24" s="300"/>
      <c r="H24" s="304"/>
      <c r="I24" s="305"/>
      <c r="J24" s="305"/>
      <c r="K24" s="305"/>
      <c r="L24" s="305"/>
      <c r="M24" s="305"/>
      <c r="N24" s="305"/>
    </row>
    <row r="26" spans="1:27" ht="33.75" thickBot="1" x14ac:dyDescent="0.35">
      <c r="A26" s="307" t="s">
        <v>526</v>
      </c>
    </row>
    <row r="27" spans="1:27" ht="15.75" thickBot="1" x14ac:dyDescent="0.3">
      <c r="A27" s="308" t="s">
        <v>36</v>
      </c>
      <c r="B27" s="309">
        <v>1990</v>
      </c>
      <c r="C27" s="309">
        <v>1995</v>
      </c>
      <c r="D27" s="309">
        <v>1998</v>
      </c>
      <c r="E27" s="309">
        <v>1999</v>
      </c>
      <c r="F27" s="309">
        <v>2000</v>
      </c>
      <c r="G27" s="309">
        <v>2001</v>
      </c>
      <c r="H27" s="309">
        <v>2002</v>
      </c>
      <c r="I27" s="309">
        <v>2003</v>
      </c>
      <c r="J27" s="309">
        <v>2004</v>
      </c>
      <c r="K27" s="309">
        <v>2005</v>
      </c>
      <c r="L27" s="309">
        <v>2006</v>
      </c>
      <c r="M27" s="309">
        <v>2007</v>
      </c>
      <c r="N27" s="309">
        <v>2008</v>
      </c>
      <c r="O27" s="309">
        <v>2009</v>
      </c>
      <c r="P27" s="309">
        <v>2010</v>
      </c>
      <c r="Q27" s="309">
        <v>2011</v>
      </c>
      <c r="R27" s="309">
        <v>2012</v>
      </c>
      <c r="S27" s="309">
        <v>2013</v>
      </c>
      <c r="T27" s="309">
        <v>2014</v>
      </c>
      <c r="U27" s="309">
        <v>2015</v>
      </c>
      <c r="V27" s="309">
        <v>2016</v>
      </c>
      <c r="W27" s="309">
        <v>2017</v>
      </c>
      <c r="X27" s="309">
        <v>2018</v>
      </c>
      <c r="Y27" s="309">
        <v>2019</v>
      </c>
      <c r="Z27" s="309">
        <v>2020</v>
      </c>
      <c r="AA27" s="309">
        <v>2021</v>
      </c>
    </row>
    <row r="28" spans="1:27" ht="15.75" thickBot="1" x14ac:dyDescent="0.3">
      <c r="A28" s="146" t="s">
        <v>286</v>
      </c>
      <c r="B28" s="147"/>
      <c r="C28" s="147"/>
      <c r="D28" s="147"/>
      <c r="E28" s="147"/>
      <c r="F28" s="147"/>
      <c r="G28" s="147"/>
      <c r="H28" s="147"/>
      <c r="I28" s="147"/>
      <c r="J28" s="147"/>
      <c r="K28" s="147"/>
      <c r="L28" s="147"/>
      <c r="M28" s="147"/>
      <c r="N28" s="147"/>
      <c r="O28" s="147"/>
      <c r="P28" s="147"/>
      <c r="Q28" s="147"/>
      <c r="R28" s="147"/>
      <c r="S28" s="147"/>
      <c r="T28" s="147"/>
      <c r="U28" s="147"/>
      <c r="V28" s="147"/>
      <c r="W28" s="147"/>
      <c r="X28" s="310"/>
      <c r="Y28" s="310"/>
      <c r="Z28" s="310"/>
      <c r="AA28" s="310"/>
    </row>
    <row r="29" spans="1:27" ht="18.75" x14ac:dyDescent="0.25">
      <c r="A29" s="79" t="s">
        <v>287</v>
      </c>
      <c r="B29" s="311">
        <v>13.319887171889237</v>
      </c>
      <c r="C29" s="311">
        <v>14.091273371365842</v>
      </c>
      <c r="D29" s="311">
        <v>14.521259800732135</v>
      </c>
      <c r="E29" s="311">
        <v>14.624955439084967</v>
      </c>
      <c r="F29" s="311">
        <v>14.087391889572055</v>
      </c>
      <c r="G29" s="311">
        <v>13.802438951693048</v>
      </c>
      <c r="H29" s="311">
        <v>14.320053659335452</v>
      </c>
      <c r="I29" s="311">
        <v>14.160107168384785</v>
      </c>
      <c r="J29" s="311">
        <v>14.082395422577568</v>
      </c>
      <c r="K29" s="311">
        <v>14.172744548626229</v>
      </c>
      <c r="L29" s="311">
        <v>14.063954159097875</v>
      </c>
      <c r="M29" s="311">
        <v>14.3383432120526</v>
      </c>
      <c r="N29" s="311">
        <v>13.709366079231655</v>
      </c>
      <c r="O29" s="311">
        <v>13.174181353433339</v>
      </c>
      <c r="P29" s="311">
        <v>12.777965306357558</v>
      </c>
      <c r="Q29" s="311">
        <v>12.165568725044009</v>
      </c>
      <c r="R29" s="311">
        <v>11.928495267783987</v>
      </c>
      <c r="S29" s="311">
        <v>11.689048284424889</v>
      </c>
      <c r="T29" s="311">
        <v>11.752665455342441</v>
      </c>
      <c r="U29" s="311">
        <v>11.940566423699263</v>
      </c>
      <c r="V29" s="311">
        <v>12.197964765694675</v>
      </c>
      <c r="W29" s="311">
        <v>12.402916131109817</v>
      </c>
      <c r="X29" s="311">
        <v>12.196440172937056</v>
      </c>
      <c r="Y29" s="312">
        <v>11.912787609472929</v>
      </c>
      <c r="Z29" s="312">
        <v>9.4227587612981942</v>
      </c>
      <c r="AA29" s="312">
        <v>10.837300907561199</v>
      </c>
    </row>
    <row r="30" spans="1:27" ht="18.75" x14ac:dyDescent="0.25">
      <c r="A30" s="80" t="s">
        <v>288</v>
      </c>
      <c r="B30" s="313">
        <v>0.10088691639830477</v>
      </c>
      <c r="C30" s="313">
        <v>7.9602471179364254E-2</v>
      </c>
      <c r="D30" s="313">
        <v>6.4776764123988625E-2</v>
      </c>
      <c r="E30" s="313">
        <v>5.9755162634230002E-2</v>
      </c>
      <c r="F30" s="313">
        <v>5.4015654284782479E-2</v>
      </c>
      <c r="G30" s="313">
        <v>4.7793363480895502E-2</v>
      </c>
      <c r="H30" s="313">
        <v>4.3964770223074837E-2</v>
      </c>
      <c r="I30" s="313">
        <v>3.9081061430803532E-2</v>
      </c>
      <c r="J30" s="313">
        <v>3.5293903180994887E-2</v>
      </c>
      <c r="K30" s="313">
        <v>3.2327118898277399E-2</v>
      </c>
      <c r="L30" s="313">
        <v>2.9713475894068548E-2</v>
      </c>
      <c r="M30" s="313">
        <v>2.7411240188931738E-2</v>
      </c>
      <c r="N30" s="313">
        <v>2.430220434399492E-2</v>
      </c>
      <c r="O30" s="313">
        <v>1.7916146841257124E-2</v>
      </c>
      <c r="P30" s="313">
        <v>1.5784145626085603E-2</v>
      </c>
      <c r="Q30" s="313">
        <v>1.3748969579155789E-2</v>
      </c>
      <c r="R30" s="313">
        <v>1.2196414452377888E-2</v>
      </c>
      <c r="S30" s="313">
        <v>1.0750850185245161E-2</v>
      </c>
      <c r="T30" s="313">
        <v>9.8678168266925197E-3</v>
      </c>
      <c r="U30" s="313">
        <v>8.9892531473663856E-3</v>
      </c>
      <c r="V30" s="313">
        <v>8.3962863066181434E-3</v>
      </c>
      <c r="W30" s="313">
        <v>8.6195364586680989E-3</v>
      </c>
      <c r="X30" s="313">
        <v>8.1659679442119236E-3</v>
      </c>
      <c r="Y30" s="313">
        <v>8.0456556681150811E-3</v>
      </c>
      <c r="Z30" s="313">
        <v>6.16386940459399E-3</v>
      </c>
      <c r="AA30" s="313">
        <v>8.6467070995798201E-3</v>
      </c>
    </row>
    <row r="31" spans="1:27" ht="19.5" thickBot="1" x14ac:dyDescent="0.3">
      <c r="A31" s="81" t="s">
        <v>289</v>
      </c>
      <c r="B31" s="314">
        <v>0.16442675408606794</v>
      </c>
      <c r="C31" s="314">
        <v>0.20561790816673989</v>
      </c>
      <c r="D31" s="314">
        <v>0.19530126087960817</v>
      </c>
      <c r="E31" s="314">
        <v>0.1965631640429325</v>
      </c>
      <c r="F31" s="314">
        <v>0.18903254660154725</v>
      </c>
      <c r="G31" s="314">
        <v>0.178680086426941</v>
      </c>
      <c r="H31" s="314">
        <v>0.18010724073188644</v>
      </c>
      <c r="I31" s="314">
        <v>0.17014734442979995</v>
      </c>
      <c r="J31" s="314">
        <v>0.16230006482588116</v>
      </c>
      <c r="K31" s="314">
        <v>0.15585823662480938</v>
      </c>
      <c r="L31" s="314">
        <v>0.14624960200285403</v>
      </c>
      <c r="M31" s="314">
        <v>0.14363830280552972</v>
      </c>
      <c r="N31" s="314">
        <v>0.12293587648450958</v>
      </c>
      <c r="O31" s="314">
        <v>0.11623402340731039</v>
      </c>
      <c r="P31" s="314">
        <v>0.11387401455103574</v>
      </c>
      <c r="Q31" s="314">
        <v>0.10981211735576971</v>
      </c>
      <c r="R31" s="314">
        <v>0.10948779019027259</v>
      </c>
      <c r="S31" s="314">
        <v>0.11042115653839074</v>
      </c>
      <c r="T31" s="314">
        <v>0.11358775330441</v>
      </c>
      <c r="U31" s="314">
        <v>0.11698951377404429</v>
      </c>
      <c r="V31" s="314">
        <v>0.12147531694857659</v>
      </c>
      <c r="W31" s="314">
        <v>0.12498730638070443</v>
      </c>
      <c r="X31" s="314">
        <v>0.12549341016779414</v>
      </c>
      <c r="Y31" s="314">
        <v>0.12257252291051021</v>
      </c>
      <c r="Z31" s="314">
        <v>0.10044150975588582</v>
      </c>
      <c r="AA31" s="314">
        <v>0.1027797202569945</v>
      </c>
    </row>
    <row r="32" spans="1:27" ht="26.25" thickBot="1" x14ac:dyDescent="0.3">
      <c r="A32" s="100" t="s">
        <v>312</v>
      </c>
      <c r="B32" s="315">
        <f>SUM(B29:B31)</f>
        <v>13.585200842373608</v>
      </c>
      <c r="C32" s="315">
        <f t="shared" ref="C32:X32" si="6">SUM(C29:C31)</f>
        <v>14.376493750711946</v>
      </c>
      <c r="D32" s="315">
        <f t="shared" si="6"/>
        <v>14.781337825735733</v>
      </c>
      <c r="E32" s="315">
        <f t="shared" si="6"/>
        <v>14.881273765762131</v>
      </c>
      <c r="F32" s="315">
        <f t="shared" si="6"/>
        <v>14.330440090458385</v>
      </c>
      <c r="G32" s="315">
        <f t="shared" si="6"/>
        <v>14.028912401600884</v>
      </c>
      <c r="H32" s="315">
        <f t="shared" si="6"/>
        <v>14.544125670290413</v>
      </c>
      <c r="I32" s="315">
        <f t="shared" si="6"/>
        <v>14.369335574245389</v>
      </c>
      <c r="J32" s="315">
        <f t="shared" si="6"/>
        <v>14.279989390584443</v>
      </c>
      <c r="K32" s="315">
        <f t="shared" si="6"/>
        <v>14.360929904149314</v>
      </c>
      <c r="L32" s="315">
        <f t="shared" si="6"/>
        <v>14.239917236994797</v>
      </c>
      <c r="M32" s="315">
        <f t="shared" si="6"/>
        <v>14.509392755047061</v>
      </c>
      <c r="N32" s="315">
        <f t="shared" si="6"/>
        <v>13.85660416006016</v>
      </c>
      <c r="O32" s="315">
        <f t="shared" si="6"/>
        <v>13.308331523681906</v>
      </c>
      <c r="P32" s="315">
        <f t="shared" si="6"/>
        <v>12.907623466534679</v>
      </c>
      <c r="Q32" s="315">
        <f t="shared" si="6"/>
        <v>12.289129811978935</v>
      </c>
      <c r="R32" s="315">
        <f t="shared" si="6"/>
        <v>12.050179472426636</v>
      </c>
      <c r="S32" s="315">
        <f t="shared" si="6"/>
        <v>11.810220291148523</v>
      </c>
      <c r="T32" s="315">
        <f t="shared" si="6"/>
        <v>11.876121025473545</v>
      </c>
      <c r="U32" s="315">
        <f t="shared" si="6"/>
        <v>12.066545190620673</v>
      </c>
      <c r="V32" s="315">
        <f t="shared" si="6"/>
        <v>12.327836368949869</v>
      </c>
      <c r="W32" s="315">
        <f t="shared" si="6"/>
        <v>12.536522973949191</v>
      </c>
      <c r="X32" s="315">
        <f t="shared" si="6"/>
        <v>12.330099551049061</v>
      </c>
      <c r="Y32" s="315">
        <f t="shared" ref="Y32:Z32" si="7">SUM(Y29:Y31)</f>
        <v>12.043405788051553</v>
      </c>
      <c r="Z32" s="315">
        <f t="shared" si="7"/>
        <v>9.5293641404586733</v>
      </c>
      <c r="AA32" s="315">
        <f t="shared" ref="AA32" si="8">SUM(AA29:AA31)</f>
        <v>10.948727334917773</v>
      </c>
    </row>
    <row r="33" spans="1:27" ht="15.75" thickBot="1" x14ac:dyDescent="0.3">
      <c r="A33" s="148" t="s">
        <v>290</v>
      </c>
      <c r="B33" s="149"/>
      <c r="C33" s="149"/>
      <c r="D33" s="149"/>
      <c r="E33" s="149"/>
      <c r="F33" s="149"/>
      <c r="G33" s="149"/>
      <c r="H33" s="149"/>
      <c r="I33" s="149"/>
      <c r="J33" s="149"/>
      <c r="K33" s="149"/>
      <c r="L33" s="149"/>
      <c r="M33" s="149"/>
      <c r="N33" s="149"/>
      <c r="O33" s="149"/>
      <c r="P33" s="149"/>
      <c r="Q33" s="149"/>
      <c r="R33" s="149"/>
      <c r="S33" s="149"/>
      <c r="T33" s="149"/>
      <c r="U33" s="149"/>
      <c r="V33" s="149"/>
      <c r="W33" s="149"/>
      <c r="X33" s="310"/>
      <c r="Y33" s="310"/>
      <c r="Z33" s="310"/>
      <c r="AA33" s="310"/>
    </row>
    <row r="34" spans="1:27" ht="18.75" x14ac:dyDescent="0.25">
      <c r="A34" s="82" t="s">
        <v>287</v>
      </c>
      <c r="B34" s="311">
        <v>1.2988501432434978</v>
      </c>
      <c r="C34" s="311">
        <v>1.4463684216207566</v>
      </c>
      <c r="D34" s="311">
        <v>1.74421792568713</v>
      </c>
      <c r="E34" s="311">
        <v>1.5786460276483658</v>
      </c>
      <c r="F34" s="311">
        <v>1.4275621559934766</v>
      </c>
      <c r="G34" s="311">
        <v>1.547004087110591</v>
      </c>
      <c r="H34" s="311">
        <v>1.3875701330114101</v>
      </c>
      <c r="I34" s="311">
        <v>1.3265689511036749</v>
      </c>
      <c r="J34" s="311">
        <v>1.500252304410727</v>
      </c>
      <c r="K34" s="311">
        <v>1.6072770422725979</v>
      </c>
      <c r="L34" s="311">
        <v>1.685345212402348</v>
      </c>
      <c r="M34" s="311">
        <v>1.735426602727312</v>
      </c>
      <c r="N34" s="311">
        <v>1.7696270452828404</v>
      </c>
      <c r="O34" s="311">
        <v>1.6245901165435077</v>
      </c>
      <c r="P34" s="311">
        <v>1.4287019360568869</v>
      </c>
      <c r="Q34" s="311">
        <v>1.5495653147982897</v>
      </c>
      <c r="R34" s="311">
        <v>1.4583594122787273</v>
      </c>
      <c r="S34" s="311">
        <v>1.5276835110666453</v>
      </c>
      <c r="T34" s="311">
        <v>1.6424416121289807</v>
      </c>
      <c r="U34" s="311">
        <v>1.7086963159498425</v>
      </c>
      <c r="V34" s="311">
        <v>1.7983599587110541</v>
      </c>
      <c r="W34" s="311">
        <v>1.9103787727450232</v>
      </c>
      <c r="X34" s="311">
        <v>1.8838407822966186</v>
      </c>
      <c r="Y34" s="312">
        <v>1.8884311939498839</v>
      </c>
      <c r="Z34" s="312">
        <v>0.79752846379508346</v>
      </c>
      <c r="AA34" s="312">
        <v>0.6891883138576872</v>
      </c>
    </row>
    <row r="35" spans="1:27" ht="18.75" x14ac:dyDescent="0.25">
      <c r="A35" s="83" t="s">
        <v>288</v>
      </c>
      <c r="B35" s="313">
        <v>7.0577509950545949E-4</v>
      </c>
      <c r="C35" s="313">
        <v>5.3527634399811884E-4</v>
      </c>
      <c r="D35" s="313">
        <v>6.0783166559400664E-4</v>
      </c>
      <c r="E35" s="313">
        <v>4.8692621747281086E-4</v>
      </c>
      <c r="F35" s="313">
        <v>3.8430788289496235E-4</v>
      </c>
      <c r="G35" s="313">
        <v>3.8808906856397307E-4</v>
      </c>
      <c r="H35" s="313">
        <v>3.461653884790734E-4</v>
      </c>
      <c r="I35" s="313">
        <v>3.1096682966246577E-4</v>
      </c>
      <c r="J35" s="313">
        <v>3.1448729108062782E-4</v>
      </c>
      <c r="K35" s="313">
        <v>2.9551271363460361E-4</v>
      </c>
      <c r="L35" s="313">
        <v>3.050210326111069E-4</v>
      </c>
      <c r="M35" s="313">
        <v>3.1487023836992425E-4</v>
      </c>
      <c r="N35" s="313">
        <v>3.7853488361397819E-4</v>
      </c>
      <c r="O35" s="313">
        <v>3.4001650492791107E-4</v>
      </c>
      <c r="P35" s="313">
        <v>2.7043366391918367E-4</v>
      </c>
      <c r="Q35" s="313">
        <v>2.9344057226319122E-4</v>
      </c>
      <c r="R35" s="313">
        <v>2.5220306034637655E-4</v>
      </c>
      <c r="S35" s="313">
        <v>2.6468127466914388E-4</v>
      </c>
      <c r="T35" s="313">
        <v>2.8180214174627709E-4</v>
      </c>
      <c r="U35" s="313">
        <v>2.7057670216528118E-4</v>
      </c>
      <c r="V35" s="313">
        <v>2.8529713691401865E-4</v>
      </c>
      <c r="W35" s="313">
        <v>2.7222364431998526E-4</v>
      </c>
      <c r="X35" s="313">
        <v>2.6318826652484671E-4</v>
      </c>
      <c r="Y35" s="313">
        <v>2.6510884899671018E-4</v>
      </c>
      <c r="Z35" s="313">
        <v>1.4827535716371618E-4</v>
      </c>
      <c r="AA35" s="313">
        <v>1.4772466647512098E-4</v>
      </c>
    </row>
    <row r="36" spans="1:27" ht="19.5" thickBot="1" x14ac:dyDescent="0.3">
      <c r="A36" s="84" t="s">
        <v>289</v>
      </c>
      <c r="B36" s="314">
        <v>1.5723042895299088E-2</v>
      </c>
      <c r="C36" s="314">
        <v>1.7041499556920671E-2</v>
      </c>
      <c r="D36" s="314">
        <v>2.0344441473019871E-2</v>
      </c>
      <c r="E36" s="314">
        <v>1.7836035486323964E-2</v>
      </c>
      <c r="F36" s="314">
        <v>1.6032478447276947E-2</v>
      </c>
      <c r="G36" s="314">
        <v>1.7623065157298813E-2</v>
      </c>
      <c r="H36" s="314">
        <v>1.5626901357355498E-2</v>
      </c>
      <c r="I36" s="314">
        <v>1.4470539453885718E-2</v>
      </c>
      <c r="J36" s="314">
        <v>1.6305429842809339E-2</v>
      </c>
      <c r="K36" s="314">
        <v>1.7148856382878039E-2</v>
      </c>
      <c r="L36" s="314">
        <v>1.7993297118453745E-2</v>
      </c>
      <c r="M36" s="314">
        <v>1.8488971898699497E-2</v>
      </c>
      <c r="N36" s="314">
        <v>1.9590779858346775E-2</v>
      </c>
      <c r="O36" s="314">
        <v>1.7932745065109185E-2</v>
      </c>
      <c r="P36" s="314">
        <v>1.5399096426047178E-2</v>
      </c>
      <c r="Q36" s="314">
        <v>1.6699614113584116E-2</v>
      </c>
      <c r="R36" s="314">
        <v>1.5427511979532568E-2</v>
      </c>
      <c r="S36" s="314">
        <v>1.6133275323609149E-2</v>
      </c>
      <c r="T36" s="314">
        <v>1.740761406191791E-2</v>
      </c>
      <c r="U36" s="314">
        <v>1.7694724151576482E-2</v>
      </c>
      <c r="V36" s="314">
        <v>1.8606230280497484E-2</v>
      </c>
      <c r="W36" s="314">
        <v>1.9494679997562301E-2</v>
      </c>
      <c r="X36" s="314">
        <v>1.9176215289572165E-2</v>
      </c>
      <c r="Y36" s="314">
        <v>1.933444708960072E-2</v>
      </c>
      <c r="Z36" s="314">
        <v>8.7806521482991159E-3</v>
      </c>
      <c r="AA36" s="314">
        <v>6.8686260610984155E-3</v>
      </c>
    </row>
    <row r="37" spans="1:27" ht="15.75" thickBot="1" x14ac:dyDescent="0.3">
      <c r="A37" s="100" t="s">
        <v>313</v>
      </c>
      <c r="B37" s="315">
        <f>SUM(B34:B36)</f>
        <v>1.3152789612383022</v>
      </c>
      <c r="C37" s="315">
        <f t="shared" ref="C37:W37" si="9">SUM(C34:C36)</f>
        <v>1.4639451975216753</v>
      </c>
      <c r="D37" s="315">
        <f t="shared" si="9"/>
        <v>1.7651701988257438</v>
      </c>
      <c r="E37" s="315">
        <f t="shared" si="9"/>
        <v>1.5969689893521626</v>
      </c>
      <c r="F37" s="315">
        <f t="shared" si="9"/>
        <v>1.4439789423236484</v>
      </c>
      <c r="G37" s="315">
        <f t="shared" si="9"/>
        <v>1.5650152413364538</v>
      </c>
      <c r="H37" s="315">
        <f t="shared" si="9"/>
        <v>1.4035431997572447</v>
      </c>
      <c r="I37" s="315">
        <f t="shared" si="9"/>
        <v>1.341350457387223</v>
      </c>
      <c r="J37" s="315">
        <f t="shared" si="9"/>
        <v>1.5168722215446169</v>
      </c>
      <c r="K37" s="315">
        <f t="shared" si="9"/>
        <v>1.6247214113691106</v>
      </c>
      <c r="L37" s="315">
        <f t="shared" si="9"/>
        <v>1.703643530553413</v>
      </c>
      <c r="M37" s="315">
        <f t="shared" si="9"/>
        <v>1.7542304448643815</v>
      </c>
      <c r="N37" s="315">
        <f t="shared" si="9"/>
        <v>1.7895963600248013</v>
      </c>
      <c r="O37" s="315">
        <f t="shared" si="9"/>
        <v>1.6428628781135448</v>
      </c>
      <c r="P37" s="315">
        <f t="shared" si="9"/>
        <v>1.4443714661468532</v>
      </c>
      <c r="Q37" s="315">
        <f t="shared" si="9"/>
        <v>1.5665583694841372</v>
      </c>
      <c r="R37" s="315">
        <f t="shared" si="9"/>
        <v>1.4740391273186064</v>
      </c>
      <c r="S37" s="315">
        <f t="shared" si="9"/>
        <v>1.5440814676649237</v>
      </c>
      <c r="T37" s="315">
        <f t="shared" si="9"/>
        <v>1.6601310283326449</v>
      </c>
      <c r="U37" s="315">
        <f t="shared" si="9"/>
        <v>1.7266616168035844</v>
      </c>
      <c r="V37" s="315">
        <f t="shared" si="9"/>
        <v>1.8172514861284657</v>
      </c>
      <c r="W37" s="316">
        <f t="shared" si="9"/>
        <v>1.9301456763869056</v>
      </c>
      <c r="X37" s="316">
        <f t="shared" ref="X37:Y37" si="10">SUM(X34:X36)</f>
        <v>1.9032801858527157</v>
      </c>
      <c r="Y37" s="316">
        <f t="shared" si="10"/>
        <v>1.9080307498884812</v>
      </c>
      <c r="Z37" s="316">
        <f t="shared" ref="Z37:AA37" si="11">SUM(Z34:Z36)</f>
        <v>0.80645739130054628</v>
      </c>
      <c r="AA37" s="316">
        <f t="shared" si="11"/>
        <v>0.69620466458526076</v>
      </c>
    </row>
    <row r="38" spans="1:27" ht="15.75" thickBot="1" x14ac:dyDescent="0.3">
      <c r="A38" s="101" t="s">
        <v>15</v>
      </c>
      <c r="B38" s="315">
        <f>SUM(B32,B37)</f>
        <v>14.90047980361191</v>
      </c>
      <c r="C38" s="315">
        <f t="shared" ref="C38:W38" si="12">SUM(C32,C37)</f>
        <v>15.840438948233622</v>
      </c>
      <c r="D38" s="315">
        <f t="shared" si="12"/>
        <v>16.546508024561476</v>
      </c>
      <c r="E38" s="315">
        <f t="shared" si="12"/>
        <v>16.478242755114294</v>
      </c>
      <c r="F38" s="315">
        <f t="shared" si="12"/>
        <v>15.774419032782033</v>
      </c>
      <c r="G38" s="315">
        <f t="shared" si="12"/>
        <v>15.593927642937338</v>
      </c>
      <c r="H38" s="315">
        <f t="shared" si="12"/>
        <v>15.947668870047657</v>
      </c>
      <c r="I38" s="315">
        <f t="shared" si="12"/>
        <v>15.710686031632612</v>
      </c>
      <c r="J38" s="315">
        <f t="shared" si="12"/>
        <v>15.79686161212906</v>
      </c>
      <c r="K38" s="315">
        <f t="shared" si="12"/>
        <v>15.985651315518425</v>
      </c>
      <c r="L38" s="315">
        <f t="shared" si="12"/>
        <v>15.94356076754821</v>
      </c>
      <c r="M38" s="315">
        <f t="shared" si="12"/>
        <v>16.263623199911443</v>
      </c>
      <c r="N38" s="315">
        <f t="shared" si="12"/>
        <v>15.64620052008496</v>
      </c>
      <c r="O38" s="315">
        <f t="shared" si="12"/>
        <v>14.951194401795451</v>
      </c>
      <c r="P38" s="315">
        <f t="shared" si="12"/>
        <v>14.351994932681531</v>
      </c>
      <c r="Q38" s="315">
        <f t="shared" si="12"/>
        <v>13.855688181463073</v>
      </c>
      <c r="R38" s="315">
        <f t="shared" si="12"/>
        <v>13.524218599745243</v>
      </c>
      <c r="S38" s="315">
        <f t="shared" si="12"/>
        <v>13.354301758813447</v>
      </c>
      <c r="T38" s="315">
        <f t="shared" si="12"/>
        <v>13.536252053806189</v>
      </c>
      <c r="U38" s="315">
        <f t="shared" si="12"/>
        <v>13.793206807424257</v>
      </c>
      <c r="V38" s="315">
        <f t="shared" si="12"/>
        <v>14.145087855078335</v>
      </c>
      <c r="W38" s="315">
        <f t="shared" si="12"/>
        <v>14.466668650336096</v>
      </c>
      <c r="X38" s="315">
        <f t="shared" ref="X38:Y38" si="13">SUM(X32,X37)</f>
        <v>14.233379736901776</v>
      </c>
      <c r="Y38" s="315">
        <f t="shared" si="13"/>
        <v>13.951436537940033</v>
      </c>
      <c r="Z38" s="315">
        <f t="shared" ref="Z38:AA38" si="14">SUM(Z32,Z37)</f>
        <v>10.335821531759219</v>
      </c>
      <c r="AA38" s="315">
        <f t="shared" si="14"/>
        <v>11.644931999503035</v>
      </c>
    </row>
    <row r="39" spans="1:27" x14ac:dyDescent="0.25">
      <c r="A39" s="298" t="s">
        <v>527</v>
      </c>
      <c r="B39" s="298"/>
      <c r="C39" s="298"/>
      <c r="D39" s="298"/>
      <c r="E39" s="298"/>
      <c r="F39" s="298"/>
      <c r="G39" s="298"/>
      <c r="H39" s="298"/>
      <c r="I39" s="298"/>
      <c r="J39" s="298"/>
      <c r="K39" s="298"/>
      <c r="L39" s="298"/>
      <c r="M39" s="298"/>
      <c r="N39" s="298"/>
      <c r="O39" s="298"/>
      <c r="P39" s="298"/>
    </row>
    <row r="40" spans="1:27" x14ac:dyDescent="0.25">
      <c r="A40" s="317" t="s">
        <v>499</v>
      </c>
      <c r="B40" s="298"/>
      <c r="C40" s="298"/>
      <c r="D40" s="298"/>
      <c r="E40" s="298"/>
      <c r="F40" s="298"/>
      <c r="G40" s="298"/>
      <c r="H40" s="298"/>
      <c r="I40" s="298"/>
      <c r="J40" s="298"/>
      <c r="K40" s="298"/>
      <c r="L40" s="298"/>
      <c r="M40" s="298"/>
      <c r="N40" s="298"/>
      <c r="O40" s="298"/>
      <c r="P40" s="298"/>
    </row>
    <row r="41" spans="1:27" ht="14.25" customHeight="1" x14ac:dyDescent="0.25">
      <c r="A41" s="318" t="s">
        <v>314</v>
      </c>
      <c r="B41" s="318"/>
      <c r="C41" s="318"/>
      <c r="D41" s="318"/>
      <c r="E41" s="318"/>
      <c r="F41" s="318"/>
      <c r="G41" s="303"/>
      <c r="H41" s="303"/>
      <c r="I41" s="303"/>
      <c r="J41" s="303"/>
      <c r="K41" s="303"/>
      <c r="L41" s="303"/>
      <c r="M41" s="303"/>
      <c r="N41" s="303"/>
      <c r="O41" s="298"/>
      <c r="P41" s="298"/>
    </row>
    <row r="42" spans="1:27" ht="14.25" customHeight="1" x14ac:dyDescent="0.25">
      <c r="A42" s="318" t="s">
        <v>311</v>
      </c>
      <c r="B42" s="318"/>
      <c r="C42" s="318"/>
      <c r="D42" s="318"/>
      <c r="E42" s="318"/>
      <c r="F42" s="318"/>
      <c r="G42" s="303"/>
      <c r="H42" s="303"/>
      <c r="I42" s="303"/>
      <c r="J42" s="303"/>
      <c r="K42" s="303"/>
      <c r="L42" s="303"/>
      <c r="M42" s="303"/>
      <c r="N42" s="303"/>
      <c r="O42" s="298"/>
      <c r="P42" s="298"/>
    </row>
    <row r="43" spans="1:27" ht="12.75" customHeight="1" x14ac:dyDescent="0.25">
      <c r="A43" s="318" t="s">
        <v>14</v>
      </c>
      <c r="B43" s="85"/>
      <c r="C43" s="85"/>
      <c r="D43" s="85"/>
      <c r="E43" s="86"/>
      <c r="F43" s="86"/>
      <c r="G43" s="86"/>
      <c r="H43" s="86"/>
      <c r="I43" s="86"/>
      <c r="J43" s="86"/>
      <c r="K43" s="86"/>
      <c r="M43" s="87"/>
      <c r="N43" s="87"/>
      <c r="O43" s="87"/>
      <c r="P43" s="87"/>
    </row>
    <row r="44" spans="1:27" ht="12.75" customHeight="1" x14ac:dyDescent="0.25">
      <c r="A44" s="318" t="s">
        <v>291</v>
      </c>
      <c r="B44" s="318"/>
      <c r="C44" s="318"/>
      <c r="D44" s="318"/>
      <c r="E44" s="318"/>
      <c r="F44" s="318"/>
      <c r="G44" s="303"/>
      <c r="H44" s="303"/>
      <c r="I44" s="303"/>
      <c r="J44" s="303"/>
      <c r="K44" s="303"/>
      <c r="L44" s="303"/>
      <c r="M44" s="303"/>
      <c r="N44" s="303"/>
      <c r="O44" s="298"/>
      <c r="P44" s="298"/>
    </row>
    <row r="45" spans="1:27" x14ac:dyDescent="0.25">
      <c r="A45" s="298"/>
      <c r="B45" s="298"/>
      <c r="C45" s="298"/>
      <c r="D45" s="298"/>
      <c r="E45" s="298"/>
      <c r="F45" s="298"/>
      <c r="G45" s="298"/>
      <c r="H45" s="298"/>
      <c r="I45" s="298"/>
      <c r="J45" s="298"/>
      <c r="K45" s="298"/>
      <c r="L45" s="298"/>
      <c r="M45" s="298"/>
      <c r="N45" s="298"/>
      <c r="O45" s="298"/>
      <c r="P45" s="298"/>
    </row>
    <row r="46" spans="1:27" ht="17.25" thickBot="1" x14ac:dyDescent="0.3">
      <c r="A46" s="88" t="s">
        <v>292</v>
      </c>
      <c r="B46" s="298"/>
      <c r="C46" s="298"/>
      <c r="D46" s="298"/>
      <c r="E46" s="298"/>
      <c r="F46" s="298"/>
      <c r="G46" s="298"/>
      <c r="H46" s="298"/>
      <c r="I46" s="298"/>
      <c r="J46" s="298"/>
      <c r="K46" s="298"/>
      <c r="L46" s="298"/>
      <c r="M46" s="298"/>
      <c r="N46" s="298"/>
      <c r="O46" s="298"/>
      <c r="P46" s="298"/>
    </row>
    <row r="47" spans="1:27" ht="94.5" customHeight="1" thickBot="1" x14ac:dyDescent="0.3">
      <c r="A47" s="319"/>
      <c r="B47" s="320" t="s">
        <v>293</v>
      </c>
      <c r="C47" s="320" t="s">
        <v>294</v>
      </c>
      <c r="D47" s="320" t="s">
        <v>423</v>
      </c>
      <c r="E47" s="320" t="s">
        <v>424</v>
      </c>
      <c r="F47" s="320" t="s">
        <v>483</v>
      </c>
      <c r="G47" s="320" t="s">
        <v>484</v>
      </c>
      <c r="H47" s="320" t="s">
        <v>485</v>
      </c>
      <c r="I47" s="320" t="s">
        <v>486</v>
      </c>
      <c r="J47" s="321" t="s">
        <v>487</v>
      </c>
      <c r="K47" s="320" t="s">
        <v>488</v>
      </c>
      <c r="L47" s="320" t="s">
        <v>489</v>
      </c>
    </row>
    <row r="48" spans="1:27" ht="15.75" x14ac:dyDescent="0.25">
      <c r="A48" s="89" t="s">
        <v>21</v>
      </c>
      <c r="B48" s="322">
        <v>0.59</v>
      </c>
      <c r="C48" s="322">
        <v>5.2</v>
      </c>
      <c r="D48" s="323">
        <v>0.33274408775192732</v>
      </c>
      <c r="E48" s="323">
        <v>2.1029713652683601</v>
      </c>
      <c r="F48" s="323">
        <v>0.32790870665172422</v>
      </c>
      <c r="G48" s="323">
        <v>2.3214506162008082</v>
      </c>
      <c r="H48" s="324">
        <f>F48/G48</f>
        <v>0.14125163997172005</v>
      </c>
      <c r="I48" s="325">
        <f>(F48-D48)/D48</f>
        <v>-1.4531831753560851E-2</v>
      </c>
      <c r="J48" s="325">
        <f t="shared" ref="I48:J53" si="15">(G48-E48)/E48</f>
        <v>0.10389073980784702</v>
      </c>
      <c r="K48" s="325">
        <f t="shared" ref="K48:L53" si="16">(F48-B48)/B48</f>
        <v>-0.44422253109877247</v>
      </c>
      <c r="L48" s="325">
        <f t="shared" si="16"/>
        <v>-0.55356718919215231</v>
      </c>
    </row>
    <row r="49" spans="1:16" ht="15.75" x14ac:dyDescent="0.25">
      <c r="A49" s="89" t="s">
        <v>20</v>
      </c>
      <c r="B49" s="326">
        <v>5.75</v>
      </c>
      <c r="C49" s="326">
        <v>71.91</v>
      </c>
      <c r="D49" s="327">
        <v>3.9432836112362937</v>
      </c>
      <c r="E49" s="327">
        <v>51.766587834408234</v>
      </c>
      <c r="F49" s="327">
        <v>4.7401286590995948</v>
      </c>
      <c r="G49" s="327">
        <v>56.920866268375299</v>
      </c>
      <c r="H49" s="328">
        <f t="shared" ref="H49:H54" si="17">F49/G49</f>
        <v>8.3275764580785477E-2</v>
      </c>
      <c r="I49" s="329">
        <f t="shared" si="15"/>
        <v>0.20207652464882564</v>
      </c>
      <c r="J49" s="329">
        <f t="shared" si="15"/>
        <v>9.9567668057524872E-2</v>
      </c>
      <c r="K49" s="329">
        <f t="shared" si="16"/>
        <v>-0.17562979841746176</v>
      </c>
      <c r="L49" s="329">
        <f t="shared" si="16"/>
        <v>-0.20844296664754133</v>
      </c>
    </row>
    <row r="50" spans="1:16" ht="15.75" x14ac:dyDescent="0.25">
      <c r="A50" s="89" t="s">
        <v>129</v>
      </c>
      <c r="B50" s="326">
        <v>1.86</v>
      </c>
      <c r="C50" s="326">
        <v>21.15</v>
      </c>
      <c r="D50" s="327">
        <v>1.5217597746566707</v>
      </c>
      <c r="E50" s="327">
        <v>18.646966778098104</v>
      </c>
      <c r="F50" s="327">
        <v>1.8266686122609594</v>
      </c>
      <c r="G50" s="327">
        <v>21.437732822766424</v>
      </c>
      <c r="H50" s="328">
        <f t="shared" si="17"/>
        <v>8.5208106069923378E-2</v>
      </c>
      <c r="I50" s="329">
        <f t="shared" si="15"/>
        <v>0.20036594650629419</v>
      </c>
      <c r="J50" s="329">
        <f t="shared" si="15"/>
        <v>0.14966327113030681</v>
      </c>
      <c r="K50" s="329">
        <f t="shared" si="16"/>
        <v>-1.792010093496809E-2</v>
      </c>
      <c r="L50" s="329">
        <f t="shared" si="16"/>
        <v>1.3604388783282543E-2</v>
      </c>
    </row>
    <row r="51" spans="1:16" ht="15.75" x14ac:dyDescent="0.25">
      <c r="A51" s="89" t="s">
        <v>130</v>
      </c>
      <c r="B51" s="326">
        <v>0.93</v>
      </c>
      <c r="C51" s="326">
        <v>11.39</v>
      </c>
      <c r="D51" s="330">
        <v>1.3928291046809451</v>
      </c>
      <c r="E51" s="327">
        <v>15.972145022402323</v>
      </c>
      <c r="F51" s="330">
        <v>1.7940378554844298</v>
      </c>
      <c r="G51" s="327">
        <v>18.204678078559535</v>
      </c>
      <c r="H51" s="328">
        <f t="shared" si="17"/>
        <v>9.8548177987137747E-2</v>
      </c>
      <c r="I51" s="329">
        <f t="shared" si="15"/>
        <v>0.28805310677033091</v>
      </c>
      <c r="J51" s="329">
        <f t="shared" si="15"/>
        <v>0.13977665824007299</v>
      </c>
      <c r="K51" s="329">
        <f t="shared" si="16"/>
        <v>0.92907296288648356</v>
      </c>
      <c r="L51" s="329">
        <f t="shared" si="16"/>
        <v>0.59830360654605219</v>
      </c>
    </row>
    <row r="52" spans="1:16" ht="15.75" x14ac:dyDescent="0.25">
      <c r="A52" s="89" t="s">
        <v>19</v>
      </c>
      <c r="B52" s="326">
        <v>0.04</v>
      </c>
      <c r="C52" s="326">
        <v>0.77</v>
      </c>
      <c r="D52" s="327">
        <v>2.4886382137184269E-2</v>
      </c>
      <c r="E52" s="327">
        <v>0.43291069508630925</v>
      </c>
      <c r="F52" s="327">
        <v>2.5457019218834795E-2</v>
      </c>
      <c r="G52" s="327">
        <v>0.47389849093470693</v>
      </c>
      <c r="H52" s="328">
        <f t="shared" si="17"/>
        <v>5.3718295596645461E-2</v>
      </c>
      <c r="I52" s="329">
        <f t="shared" si="15"/>
        <v>2.2929692170799772E-2</v>
      </c>
      <c r="J52" s="329">
        <f t="shared" si="15"/>
        <v>9.467956396925227E-2</v>
      </c>
      <c r="K52" s="329">
        <f t="shared" si="16"/>
        <v>-0.36357451952913011</v>
      </c>
      <c r="L52" s="329">
        <f t="shared" si="16"/>
        <v>-0.38454741437051049</v>
      </c>
    </row>
    <row r="53" spans="1:16" ht="16.5" thickBot="1" x14ac:dyDescent="0.3">
      <c r="A53" s="89" t="s">
        <v>331</v>
      </c>
      <c r="B53" s="326">
        <v>0.02</v>
      </c>
      <c r="C53" s="331">
        <v>0.17</v>
      </c>
      <c r="D53" s="331">
        <v>5.6027590329342125E-2</v>
      </c>
      <c r="E53" s="331">
        <v>0.62965738327919496</v>
      </c>
      <c r="F53" s="331">
        <v>5.3590609283613831E-2</v>
      </c>
      <c r="G53" s="331">
        <v>0.60364571523915367</v>
      </c>
      <c r="H53" s="332">
        <f t="shared" si="17"/>
        <v>8.8778248450553793E-2</v>
      </c>
      <c r="I53" s="333">
        <f t="shared" si="15"/>
        <v>-4.3496088827008256E-2</v>
      </c>
      <c r="J53" s="333">
        <f t="shared" si="15"/>
        <v>-4.1310828286607287E-2</v>
      </c>
      <c r="K53" s="329">
        <f t="shared" si="16"/>
        <v>1.6795304641806916</v>
      </c>
      <c r="L53" s="333">
        <f t="shared" si="16"/>
        <v>2.5508571484656093</v>
      </c>
    </row>
    <row r="54" spans="1:16" ht="16.5" thickBot="1" x14ac:dyDescent="0.3">
      <c r="A54" s="90" t="s">
        <v>361</v>
      </c>
      <c r="B54" s="129">
        <f>SUM(B48:B53)</f>
        <v>9.1899999999999977</v>
      </c>
      <c r="C54" s="129">
        <f>SUM(C48:C53)</f>
        <v>110.58999999999999</v>
      </c>
      <c r="D54" s="128">
        <f t="shared" ref="D54:E54" si="18">SUM(D48:D53)</f>
        <v>7.271530550792364</v>
      </c>
      <c r="E54" s="128">
        <f t="shared" si="18"/>
        <v>89.551239078542523</v>
      </c>
      <c r="F54" s="128">
        <f t="shared" ref="F54:G54" si="19">SUM(F48:F53)</f>
        <v>8.7677914619991562</v>
      </c>
      <c r="G54" s="128">
        <f t="shared" si="19"/>
        <v>99.962271992075927</v>
      </c>
      <c r="H54" s="334">
        <f t="shared" si="17"/>
        <v>8.7711006235374325E-2</v>
      </c>
      <c r="I54" s="335">
        <f>(F54-D54)/D54</f>
        <v>0.20576973454972938</v>
      </c>
      <c r="J54" s="335">
        <f>(G54-E54)/E54</f>
        <v>0.11625783205972416</v>
      </c>
      <c r="K54" s="336">
        <f>(F54-B54)/B54</f>
        <v>-4.5942169532191691E-2</v>
      </c>
      <c r="L54" s="335">
        <f>(G54-C54)/C54</f>
        <v>-9.6100262301510656E-2</v>
      </c>
    </row>
    <row r="55" spans="1:16" ht="16.5" thickBot="1" x14ac:dyDescent="0.3">
      <c r="A55" s="337" t="s">
        <v>295</v>
      </c>
      <c r="B55" s="338"/>
      <c r="C55" s="338"/>
      <c r="D55" s="339"/>
      <c r="E55" s="339"/>
      <c r="F55" s="340"/>
      <c r="G55" s="340"/>
      <c r="H55" s="339"/>
      <c r="I55" s="341"/>
      <c r="J55" s="341"/>
      <c r="K55" s="341"/>
      <c r="L55" s="342"/>
    </row>
    <row r="56" spans="1:16" ht="15.75" x14ac:dyDescent="0.25">
      <c r="A56" s="91" t="s">
        <v>296</v>
      </c>
      <c r="B56" s="322">
        <v>3.5</v>
      </c>
      <c r="C56" s="322">
        <v>50.45</v>
      </c>
      <c r="D56" s="323">
        <v>2.6265312987684064</v>
      </c>
      <c r="E56" s="323">
        <v>34.550780049228997</v>
      </c>
      <c r="F56" s="323">
        <v>3.284357615384804</v>
      </c>
      <c r="G56" s="323">
        <v>35.344681512174844</v>
      </c>
      <c r="H56" s="343">
        <f t="shared" ref="H56:H64" si="20">F56/G56</f>
        <v>9.2923672667795096E-2</v>
      </c>
      <c r="I56" s="325">
        <f t="shared" ref="I56:J64" si="21">(F56-D56)/D56</f>
        <v>0.25045439851596502</v>
      </c>
      <c r="J56" s="325">
        <f t="shared" si="21"/>
        <v>2.2977815893437777E-2</v>
      </c>
      <c r="K56" s="325">
        <f t="shared" ref="K56:L64" si="22">(F56-B56)/B56</f>
        <v>-6.1612109890056006E-2</v>
      </c>
      <c r="L56" s="325">
        <f t="shared" si="22"/>
        <v>-0.29941166477354131</v>
      </c>
    </row>
    <row r="57" spans="1:16" ht="15.75" x14ac:dyDescent="0.25">
      <c r="A57" s="92" t="s">
        <v>297</v>
      </c>
      <c r="B57" s="326">
        <v>4.5999999999999996</v>
      </c>
      <c r="C57" s="326">
        <v>41.64</v>
      </c>
      <c r="D57" s="327">
        <v>3.2051595231179526</v>
      </c>
      <c r="E57" s="327">
        <v>35.01281251114105</v>
      </c>
      <c r="F57" s="327">
        <v>3.7109815509314155</v>
      </c>
      <c r="G57" s="327">
        <v>40.989847126196345</v>
      </c>
      <c r="H57" s="344">
        <f t="shared" si="20"/>
        <v>9.0534164216478655E-2</v>
      </c>
      <c r="I57" s="329">
        <f t="shared" si="21"/>
        <v>0.15781493063452998</v>
      </c>
      <c r="J57" s="329">
        <f t="shared" si="21"/>
        <v>0.17070992549237246</v>
      </c>
      <c r="K57" s="329">
        <f t="shared" si="22"/>
        <v>-0.19326488023230093</v>
      </c>
      <c r="L57" s="329">
        <f t="shared" si="22"/>
        <v>-1.5613661714785194E-2</v>
      </c>
    </row>
    <row r="58" spans="1:16" ht="16.5" thickBot="1" x14ac:dyDescent="0.3">
      <c r="A58" s="93" t="s">
        <v>298</v>
      </c>
      <c r="B58" s="345">
        <v>1.05</v>
      </c>
      <c r="C58" s="345">
        <v>18.149999999999999</v>
      </c>
      <c r="D58" s="331">
        <v>1.3743035942090922</v>
      </c>
      <c r="E58" s="331">
        <v>19.177542054762448</v>
      </c>
      <c r="F58" s="331">
        <v>1.7084642886392571</v>
      </c>
      <c r="G58" s="331">
        <v>22.914752330167055</v>
      </c>
      <c r="H58" s="346">
        <f t="shared" si="20"/>
        <v>7.4557397087381128E-2</v>
      </c>
      <c r="I58" s="333">
        <f t="shared" si="21"/>
        <v>0.243149109001984</v>
      </c>
      <c r="J58" s="333">
        <f t="shared" si="21"/>
        <v>0.1948743099993113</v>
      </c>
      <c r="K58" s="333">
        <f t="shared" si="22"/>
        <v>0.62710884632310193</v>
      </c>
      <c r="L58" s="333">
        <f t="shared" si="22"/>
        <v>0.26252078954088465</v>
      </c>
    </row>
    <row r="59" spans="1:16" ht="16.5" thickBot="1" x14ac:dyDescent="0.3">
      <c r="A59" s="94" t="s">
        <v>18</v>
      </c>
      <c r="B59" s="129">
        <v>0.12</v>
      </c>
      <c r="C59" s="129">
        <v>1.96</v>
      </c>
      <c r="D59" s="128">
        <v>0.12363732309273909</v>
      </c>
      <c r="E59" s="128">
        <v>1.4425143137593743</v>
      </c>
      <c r="F59" s="128">
        <v>0.13074031940185615</v>
      </c>
      <c r="G59" s="128">
        <v>1.5687383813106663</v>
      </c>
      <c r="H59" s="347">
        <f t="shared" si="20"/>
        <v>8.3341059898479591E-2</v>
      </c>
      <c r="I59" s="335">
        <f t="shared" si="21"/>
        <v>5.7450259609625978E-2</v>
      </c>
      <c r="J59" s="335">
        <f t="shared" si="21"/>
        <v>8.7502818063784862E-2</v>
      </c>
      <c r="K59" s="335">
        <f t="shared" si="22"/>
        <v>8.9502661682134652E-2</v>
      </c>
      <c r="L59" s="335">
        <f t="shared" si="22"/>
        <v>-0.19962327484149675</v>
      </c>
    </row>
    <row r="60" spans="1:16" ht="18.75" x14ac:dyDescent="0.25">
      <c r="A60" s="89" t="s">
        <v>332</v>
      </c>
      <c r="B60" s="348">
        <v>1.32</v>
      </c>
      <c r="C60" s="348">
        <v>23.67</v>
      </c>
      <c r="D60" s="327">
        <v>0.80645739130054628</v>
      </c>
      <c r="E60" s="327">
        <v>20.529305924669998</v>
      </c>
      <c r="F60" s="327">
        <v>0.69620466458526087</v>
      </c>
      <c r="G60" s="327">
        <v>19.528197751591556</v>
      </c>
      <c r="H60" s="344">
        <f t="shared" si="20"/>
        <v>3.5651250230120182E-2</v>
      </c>
      <c r="I60" s="325">
        <f t="shared" si="21"/>
        <v>-0.13671240155352113</v>
      </c>
      <c r="J60" s="325">
        <f t="shared" si="21"/>
        <v>-4.8764832905306081E-2</v>
      </c>
      <c r="K60" s="325">
        <f t="shared" si="22"/>
        <v>-0.47257222379904484</v>
      </c>
      <c r="L60" s="325">
        <f t="shared" si="22"/>
        <v>-0.17498108358295081</v>
      </c>
    </row>
    <row r="61" spans="1:16" ht="18.75" x14ac:dyDescent="0.25">
      <c r="A61" s="89" t="s">
        <v>333</v>
      </c>
      <c r="B61" s="348">
        <v>0.85</v>
      </c>
      <c r="C61" s="348">
        <v>5.65</v>
      </c>
      <c r="D61" s="327">
        <v>0.34988666078695868</v>
      </c>
      <c r="E61" s="327">
        <v>2.1529046370804408</v>
      </c>
      <c r="F61" s="327">
        <v>0.30291226648527031</v>
      </c>
      <c r="G61" s="327">
        <v>1.8823658511934462</v>
      </c>
      <c r="H61" s="344">
        <f t="shared" si="20"/>
        <v>0.16092103790196774</v>
      </c>
      <c r="I61" s="329">
        <f t="shared" si="21"/>
        <v>-0.13425603078446724</v>
      </c>
      <c r="J61" s="329">
        <f t="shared" si="21"/>
        <v>-0.12566222452559386</v>
      </c>
      <c r="K61" s="329">
        <f t="shared" si="22"/>
        <v>-0.64363262766438789</v>
      </c>
      <c r="L61" s="329">
        <f t="shared" si="22"/>
        <v>-0.66683790244363783</v>
      </c>
    </row>
    <row r="62" spans="1:16" ht="19.5" thickBot="1" x14ac:dyDescent="0.3">
      <c r="A62" s="89" t="s">
        <v>334</v>
      </c>
      <c r="B62" s="348">
        <v>3.43</v>
      </c>
      <c r="C62" s="348">
        <v>9.93</v>
      </c>
      <c r="D62" s="327">
        <v>1.7751209738279479</v>
      </c>
      <c r="E62" s="327">
        <v>5.6540904961418397</v>
      </c>
      <c r="F62" s="327">
        <v>1.7211256024880115</v>
      </c>
      <c r="G62" s="327">
        <v>10.105334107873997</v>
      </c>
      <c r="H62" s="344">
        <f t="shared" si="20"/>
        <v>0.17031852525755917</v>
      </c>
      <c r="I62" s="333">
        <f t="shared" si="21"/>
        <v>-3.0417854408817224E-2</v>
      </c>
      <c r="J62" s="333">
        <f t="shared" si="21"/>
        <v>0.78726076541745049</v>
      </c>
      <c r="K62" s="333">
        <f t="shared" si="22"/>
        <v>-0.49821411006180427</v>
      </c>
      <c r="L62" s="333">
        <f t="shared" si="22"/>
        <v>1.7657009856394477E-2</v>
      </c>
    </row>
    <row r="63" spans="1:16" ht="16.5" thickBot="1" x14ac:dyDescent="0.3">
      <c r="A63" s="95" t="s">
        <v>315</v>
      </c>
      <c r="B63" s="129">
        <f>SUM(B54,B59,B61,B62)</f>
        <v>13.589999999999996</v>
      </c>
      <c r="C63" s="129">
        <f>SUM(C54,C59,C61,C62)</f>
        <v>128.13</v>
      </c>
      <c r="D63" s="129">
        <f t="shared" ref="D63" si="23">SUM(D54,D59,D61,D62)</f>
        <v>9.5201755085000102</v>
      </c>
      <c r="E63" s="128">
        <f>SUM(E54,E59,E61,E62)</f>
        <v>98.80074852552417</v>
      </c>
      <c r="F63" s="129">
        <f t="shared" ref="F63" si="24">SUM(F54,F59,F61,F62)</f>
        <v>10.922569650374294</v>
      </c>
      <c r="G63" s="128">
        <f>SUM(G54,G59,G61,G62)</f>
        <v>113.51871033245403</v>
      </c>
      <c r="H63" s="347">
        <f t="shared" si="20"/>
        <v>9.6218232381130434E-2</v>
      </c>
      <c r="I63" s="335">
        <f t="shared" si="21"/>
        <v>0.14730759329196905</v>
      </c>
      <c r="J63" s="335">
        <f t="shared" si="21"/>
        <v>0.14896609617413606</v>
      </c>
      <c r="K63" s="335">
        <f t="shared" si="22"/>
        <v>-0.1962789072572261</v>
      </c>
      <c r="L63" s="335">
        <f t="shared" si="22"/>
        <v>-0.11403488384879389</v>
      </c>
      <c r="M63" s="349"/>
      <c r="N63" s="349"/>
      <c r="O63" s="349"/>
      <c r="P63" s="349"/>
    </row>
    <row r="64" spans="1:16" ht="32.25" thickBot="1" x14ac:dyDescent="0.3">
      <c r="A64" s="96" t="s">
        <v>316</v>
      </c>
      <c r="B64" s="129">
        <f>SUM(B54,B59,B60,B61,B62)</f>
        <v>14.909999999999997</v>
      </c>
      <c r="C64" s="129">
        <f>SUM(C54,C59,C60,C61,C62)</f>
        <v>151.79999999999998</v>
      </c>
      <c r="D64" s="129">
        <f t="shared" ref="D64" si="25">SUM(D54,D59,D60,D61,D62)</f>
        <v>10.326632899800556</v>
      </c>
      <c r="E64" s="128">
        <f>SUM(E54,E59,E60:E62)</f>
        <v>119.33005445019417</v>
      </c>
      <c r="F64" s="129">
        <f t="shared" ref="F64" si="26">SUM(F54,F59,F60,F61,F62)</f>
        <v>11.618774314959555</v>
      </c>
      <c r="G64" s="128">
        <f>SUM(G54,G59,G60:G62)</f>
        <v>133.04690808404558</v>
      </c>
      <c r="H64" s="347">
        <f t="shared" si="20"/>
        <v>8.732840531416175E-2</v>
      </c>
      <c r="I64" s="336">
        <f t="shared" si="21"/>
        <v>0.12512707943592682</v>
      </c>
      <c r="J64" s="336">
        <f t="shared" si="21"/>
        <v>0.114948859254703</v>
      </c>
      <c r="K64" s="336">
        <f t="shared" si="22"/>
        <v>-0.22073948256475129</v>
      </c>
      <c r="L64" s="336">
        <f t="shared" si="22"/>
        <v>-0.12353815491406062</v>
      </c>
      <c r="M64" s="349"/>
      <c r="N64" s="349"/>
      <c r="O64" s="349"/>
      <c r="P64" s="349"/>
    </row>
    <row r="65" spans="1:25" x14ac:dyDescent="0.25">
      <c r="A65" s="298" t="s">
        <v>528</v>
      </c>
    </row>
    <row r="66" spans="1:25" x14ac:dyDescent="0.25">
      <c r="A66" s="350" t="s">
        <v>338</v>
      </c>
    </row>
    <row r="67" spans="1:25" x14ac:dyDescent="0.25">
      <c r="A67" s="351" t="s">
        <v>335</v>
      </c>
    </row>
    <row r="68" spans="1:25" x14ac:dyDescent="0.25">
      <c r="A68" s="351" t="s">
        <v>337</v>
      </c>
    </row>
    <row r="69" spans="1:25" x14ac:dyDescent="0.25">
      <c r="A69" s="351" t="s">
        <v>336</v>
      </c>
      <c r="C69" s="352"/>
      <c r="D69" s="352"/>
      <c r="E69" s="352"/>
      <c r="F69" s="352"/>
      <c r="G69" s="352"/>
      <c r="H69" s="352"/>
      <c r="I69" s="352"/>
      <c r="J69" s="352"/>
      <c r="K69" s="352"/>
      <c r="L69" s="352"/>
      <c r="M69" s="352"/>
      <c r="N69" s="352"/>
      <c r="O69" s="352"/>
      <c r="P69" s="352"/>
      <c r="Q69" s="352"/>
      <c r="R69" s="352"/>
      <c r="S69" s="352"/>
      <c r="T69" s="352"/>
      <c r="U69" s="352"/>
      <c r="V69" s="352"/>
      <c r="W69" s="352"/>
      <c r="X69" s="352"/>
    </row>
    <row r="70" spans="1:25" x14ac:dyDescent="0.25">
      <c r="B70" s="353"/>
      <c r="C70" s="354"/>
      <c r="D70" s="354"/>
      <c r="E70" s="354"/>
      <c r="F70" s="354"/>
      <c r="G70" s="354"/>
      <c r="H70" s="354"/>
      <c r="I70" s="354"/>
      <c r="J70" s="354"/>
      <c r="K70" s="354"/>
      <c r="L70" s="354"/>
      <c r="M70" s="354"/>
      <c r="N70" s="354"/>
      <c r="O70" s="354"/>
      <c r="P70" s="354"/>
      <c r="Q70" s="354"/>
      <c r="R70" s="354"/>
      <c r="S70" s="354"/>
      <c r="T70" s="354"/>
      <c r="U70" s="354"/>
      <c r="V70" s="354"/>
      <c r="W70" s="354"/>
      <c r="X70" s="354"/>
    </row>
    <row r="71" spans="1:25" x14ac:dyDescent="0.25">
      <c r="B71" s="355"/>
      <c r="C71" s="355"/>
      <c r="D71" s="355"/>
      <c r="E71" s="355"/>
      <c r="F71" s="355"/>
      <c r="G71" s="355"/>
      <c r="H71" s="355"/>
      <c r="I71" s="355"/>
      <c r="J71" s="355"/>
      <c r="K71" s="355"/>
      <c r="L71" s="355"/>
      <c r="M71" s="355"/>
      <c r="N71" s="355"/>
      <c r="O71" s="355"/>
      <c r="P71" s="355"/>
      <c r="Q71" s="355"/>
      <c r="R71" s="355"/>
      <c r="S71" s="355"/>
      <c r="T71" s="355"/>
      <c r="U71" s="355"/>
      <c r="V71" s="355"/>
      <c r="W71" s="355"/>
      <c r="X71" s="355"/>
    </row>
    <row r="72" spans="1:25" x14ac:dyDescent="0.25">
      <c r="C72" s="356"/>
      <c r="D72" s="356"/>
      <c r="E72" s="356"/>
      <c r="F72" s="356"/>
      <c r="G72" s="356"/>
      <c r="H72" s="356"/>
      <c r="I72" s="356"/>
      <c r="J72" s="356"/>
      <c r="K72" s="356"/>
      <c r="L72" s="356"/>
      <c r="M72" s="356"/>
      <c r="N72" s="356"/>
      <c r="O72" s="356"/>
      <c r="P72" s="356"/>
      <c r="Q72" s="356"/>
      <c r="R72" s="356"/>
      <c r="S72" s="356"/>
      <c r="T72" s="356"/>
      <c r="U72" s="356"/>
      <c r="V72" s="356"/>
      <c r="W72" s="356"/>
      <c r="X72" s="356"/>
      <c r="Y72" s="356"/>
    </row>
    <row r="73" spans="1:25" x14ac:dyDescent="0.25">
      <c r="C73" s="356"/>
      <c r="D73" s="356"/>
      <c r="E73" s="356"/>
      <c r="F73" s="356"/>
      <c r="G73" s="356"/>
      <c r="H73" s="356"/>
      <c r="I73" s="356"/>
      <c r="J73" s="356"/>
      <c r="K73" s="356"/>
      <c r="L73" s="356"/>
      <c r="M73" s="356"/>
      <c r="N73" s="356"/>
      <c r="O73" s="356"/>
      <c r="P73" s="356"/>
      <c r="Q73" s="356"/>
      <c r="R73" s="356"/>
      <c r="S73" s="356"/>
      <c r="T73" s="356"/>
      <c r="U73" s="356"/>
      <c r="V73" s="356"/>
      <c r="W73" s="356"/>
      <c r="X73" s="356"/>
      <c r="Y73" s="356"/>
    </row>
    <row r="74" spans="1:25" x14ac:dyDescent="0.25">
      <c r="C74" s="352"/>
      <c r="D74" s="352"/>
      <c r="E74" s="352"/>
      <c r="F74" s="352"/>
      <c r="G74" s="352"/>
      <c r="H74" s="352"/>
      <c r="I74" s="352"/>
      <c r="J74" s="352"/>
      <c r="K74" s="352"/>
      <c r="L74" s="352"/>
      <c r="M74" s="352"/>
      <c r="N74" s="352"/>
      <c r="O74" s="352"/>
      <c r="P74" s="352"/>
      <c r="Q74" s="352"/>
      <c r="R74" s="352"/>
      <c r="S74" s="352"/>
      <c r="T74" s="352"/>
      <c r="U74" s="352"/>
      <c r="V74" s="352"/>
      <c r="W74" s="352"/>
      <c r="X74" s="352"/>
      <c r="Y74" s="352"/>
    </row>
    <row r="75" spans="1:25" x14ac:dyDescent="0.25">
      <c r="B75" s="356"/>
      <c r="C75" s="356"/>
      <c r="D75" s="356"/>
      <c r="E75" s="356"/>
      <c r="F75" s="356"/>
      <c r="G75" s="356"/>
      <c r="H75" s="356"/>
      <c r="I75" s="356"/>
      <c r="J75" s="356"/>
      <c r="K75" s="356"/>
      <c r="L75" s="356"/>
      <c r="M75" s="356"/>
      <c r="N75" s="356"/>
      <c r="O75" s="356"/>
      <c r="P75" s="356"/>
      <c r="Q75" s="356"/>
      <c r="R75" s="356"/>
      <c r="S75" s="356"/>
      <c r="T75" s="356"/>
      <c r="U75" s="356"/>
      <c r="V75" s="356"/>
      <c r="W75" s="356"/>
      <c r="X75" s="356"/>
      <c r="Y75" s="352"/>
    </row>
    <row r="76" spans="1:25" x14ac:dyDescent="0.25">
      <c r="B76" s="356"/>
      <c r="C76" s="356"/>
      <c r="D76" s="356"/>
      <c r="E76" s="356"/>
      <c r="F76" s="356"/>
      <c r="G76" s="356"/>
      <c r="H76" s="356"/>
      <c r="I76" s="356"/>
      <c r="J76" s="356"/>
      <c r="K76" s="356"/>
      <c r="L76" s="356"/>
      <c r="M76" s="356"/>
      <c r="N76" s="356"/>
      <c r="O76" s="356"/>
      <c r="P76" s="356"/>
      <c r="Q76" s="356"/>
      <c r="R76" s="356"/>
      <c r="S76" s="356"/>
      <c r="T76" s="356"/>
      <c r="U76" s="356"/>
      <c r="V76" s="356"/>
      <c r="W76" s="356"/>
      <c r="X76" s="356"/>
      <c r="Y76" s="352"/>
    </row>
    <row r="77" spans="1:25" x14ac:dyDescent="0.25">
      <c r="B77" s="356"/>
      <c r="C77" s="356"/>
      <c r="D77" s="356"/>
      <c r="E77" s="356"/>
      <c r="F77" s="356"/>
      <c r="G77" s="356"/>
      <c r="H77" s="356"/>
      <c r="I77" s="356"/>
      <c r="J77" s="356"/>
      <c r="K77" s="356"/>
      <c r="L77" s="356"/>
      <c r="M77" s="356"/>
      <c r="N77" s="356"/>
      <c r="O77" s="356"/>
      <c r="P77" s="356"/>
      <c r="Q77" s="356"/>
      <c r="R77" s="356"/>
      <c r="S77" s="356"/>
      <c r="T77" s="356"/>
      <c r="U77" s="356"/>
      <c r="V77" s="356"/>
      <c r="W77" s="356"/>
      <c r="X77" s="356"/>
      <c r="Y77" s="356"/>
    </row>
    <row r="78" spans="1:25" x14ac:dyDescent="0.25">
      <c r="B78" s="356"/>
      <c r="C78" s="356"/>
      <c r="D78" s="356"/>
      <c r="E78" s="356"/>
      <c r="F78" s="356"/>
      <c r="G78" s="356"/>
      <c r="H78" s="356"/>
      <c r="I78" s="356"/>
      <c r="J78" s="356"/>
      <c r="K78" s="356"/>
      <c r="L78" s="356"/>
      <c r="M78" s="356"/>
      <c r="N78" s="356"/>
      <c r="O78" s="356"/>
      <c r="P78" s="356"/>
      <c r="Q78" s="356"/>
      <c r="R78" s="356"/>
      <c r="S78" s="356"/>
      <c r="T78" s="356"/>
      <c r="U78" s="356"/>
      <c r="V78" s="356"/>
      <c r="W78" s="356"/>
      <c r="X78" s="356"/>
      <c r="Y78" s="356"/>
    </row>
    <row r="79" spans="1:25" x14ac:dyDescent="0.2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row>
    <row r="80" spans="1:25" x14ac:dyDescent="0.25">
      <c r="B80" s="356"/>
      <c r="C80" s="356"/>
      <c r="D80" s="356"/>
      <c r="E80" s="356"/>
      <c r="F80" s="356"/>
      <c r="G80" s="356"/>
      <c r="H80" s="356"/>
      <c r="I80" s="356"/>
      <c r="J80" s="356"/>
      <c r="K80" s="356"/>
      <c r="L80" s="356"/>
      <c r="M80" s="356"/>
      <c r="N80" s="356"/>
      <c r="O80" s="356"/>
      <c r="P80" s="356"/>
      <c r="Q80" s="356"/>
      <c r="R80" s="356"/>
      <c r="S80" s="356"/>
      <c r="T80" s="356"/>
      <c r="U80" s="356"/>
      <c r="V80" s="356"/>
      <c r="W80" s="356"/>
      <c r="X80" s="356"/>
      <c r="Y80" s="356"/>
    </row>
    <row r="81" spans="2:25" x14ac:dyDescent="0.25">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4"/>
    </row>
    <row r="82" spans="2:25" x14ac:dyDescent="0.25">
      <c r="B82" s="356"/>
      <c r="C82" s="356"/>
      <c r="D82" s="356"/>
      <c r="E82" s="356"/>
      <c r="F82" s="356"/>
      <c r="G82" s="356"/>
      <c r="H82" s="356"/>
      <c r="I82" s="356"/>
      <c r="J82" s="356"/>
      <c r="K82" s="356"/>
      <c r="L82" s="356"/>
      <c r="M82" s="356"/>
      <c r="N82" s="356"/>
      <c r="O82" s="356"/>
      <c r="P82" s="356"/>
      <c r="Q82" s="356"/>
      <c r="R82" s="356"/>
      <c r="S82" s="356"/>
      <c r="T82" s="356"/>
      <c r="U82" s="356"/>
      <c r="V82" s="356"/>
      <c r="W82" s="356"/>
      <c r="X82" s="356"/>
      <c r="Y82" s="356"/>
    </row>
    <row r="83" spans="2:25" x14ac:dyDescent="0.25">
      <c r="C83" s="356"/>
      <c r="D83" s="356"/>
      <c r="E83" s="356"/>
      <c r="F83" s="356"/>
      <c r="G83" s="356"/>
      <c r="H83" s="356"/>
      <c r="I83" s="356"/>
      <c r="J83" s="356"/>
      <c r="K83" s="356"/>
      <c r="L83" s="356"/>
      <c r="M83" s="356"/>
      <c r="N83" s="356"/>
      <c r="O83" s="356"/>
      <c r="P83" s="356"/>
      <c r="Q83" s="356"/>
      <c r="R83" s="356"/>
      <c r="S83" s="356"/>
      <c r="T83" s="356"/>
      <c r="U83" s="356"/>
      <c r="V83" s="356"/>
      <c r="W83" s="356"/>
      <c r="X83" s="356"/>
      <c r="Y83" s="356"/>
    </row>
    <row r="84" spans="2:25" x14ac:dyDescent="0.25">
      <c r="B84" s="356"/>
      <c r="C84" s="356"/>
      <c r="D84" s="356"/>
      <c r="E84" s="356"/>
      <c r="F84" s="356"/>
      <c r="G84" s="356"/>
      <c r="H84" s="356"/>
      <c r="I84" s="356"/>
      <c r="J84" s="356"/>
      <c r="K84" s="356"/>
      <c r="L84" s="356"/>
      <c r="M84" s="356"/>
      <c r="N84" s="356"/>
      <c r="O84" s="356"/>
      <c r="P84" s="356"/>
      <c r="Q84" s="356"/>
      <c r="R84" s="356"/>
      <c r="S84" s="356"/>
      <c r="T84" s="356"/>
      <c r="U84" s="356"/>
      <c r="V84" s="356"/>
      <c r="W84" s="356"/>
      <c r="X84" s="356"/>
      <c r="Y84" s="356"/>
    </row>
    <row r="85" spans="2:25" x14ac:dyDescent="0.25">
      <c r="B85" s="352"/>
      <c r="C85" s="352"/>
      <c r="D85" s="352"/>
      <c r="E85" s="352"/>
      <c r="F85" s="352"/>
      <c r="G85" s="352"/>
      <c r="H85" s="352"/>
      <c r="I85" s="352"/>
      <c r="J85" s="352"/>
      <c r="K85" s="352"/>
      <c r="L85" s="352"/>
      <c r="M85" s="352"/>
      <c r="N85" s="352"/>
      <c r="O85" s="352"/>
      <c r="P85" s="352"/>
      <c r="Q85" s="352"/>
      <c r="R85" s="352"/>
      <c r="S85" s="352"/>
      <c r="T85" s="352"/>
      <c r="U85" s="352"/>
      <c r="V85" s="352"/>
      <c r="W85" s="352"/>
      <c r="X85" s="352"/>
      <c r="Y85" s="356"/>
    </row>
    <row r="86" spans="2:25" x14ac:dyDescent="0.25">
      <c r="C86" s="356"/>
      <c r="D86" s="356"/>
      <c r="E86" s="356"/>
      <c r="F86" s="356"/>
      <c r="G86" s="356"/>
      <c r="H86" s="356"/>
      <c r="I86" s="356"/>
      <c r="J86" s="356"/>
      <c r="K86" s="356"/>
      <c r="L86" s="356"/>
      <c r="M86" s="356"/>
      <c r="N86" s="356"/>
      <c r="O86" s="356"/>
      <c r="P86" s="356"/>
      <c r="Q86" s="356"/>
      <c r="R86" s="356"/>
      <c r="S86" s="356"/>
      <c r="T86" s="356"/>
      <c r="U86" s="356"/>
      <c r="V86" s="356"/>
      <c r="W86" s="356"/>
      <c r="X86" s="356"/>
      <c r="Y86" s="356"/>
    </row>
    <row r="87" spans="2:25" x14ac:dyDescent="0.25">
      <c r="C87" s="356"/>
      <c r="D87" s="356"/>
      <c r="E87" s="356"/>
      <c r="F87" s="356"/>
      <c r="G87" s="356"/>
      <c r="H87" s="356"/>
      <c r="I87" s="356"/>
      <c r="J87" s="356"/>
      <c r="K87" s="356"/>
      <c r="L87" s="356"/>
      <c r="M87" s="356"/>
      <c r="N87" s="356"/>
      <c r="O87" s="356"/>
      <c r="P87" s="356"/>
      <c r="Q87" s="356"/>
      <c r="R87" s="356"/>
      <c r="S87" s="356"/>
      <c r="T87" s="356"/>
      <c r="U87" s="356"/>
      <c r="V87" s="356"/>
      <c r="W87" s="356"/>
      <c r="X87" s="356"/>
      <c r="Y87" s="356"/>
    </row>
    <row r="88" spans="2:25" x14ac:dyDescent="0.25">
      <c r="C88" s="356"/>
      <c r="D88" s="356"/>
      <c r="E88" s="356"/>
      <c r="F88" s="356"/>
      <c r="G88" s="356"/>
      <c r="H88" s="356"/>
      <c r="I88" s="356"/>
      <c r="J88" s="356"/>
      <c r="K88" s="356"/>
      <c r="L88" s="356"/>
      <c r="M88" s="356"/>
      <c r="N88" s="356"/>
      <c r="O88" s="356"/>
      <c r="P88" s="356"/>
      <c r="Q88" s="356"/>
      <c r="R88" s="356"/>
      <c r="S88" s="356"/>
      <c r="T88" s="356"/>
      <c r="U88" s="356"/>
      <c r="V88" s="356"/>
      <c r="W88" s="356"/>
      <c r="X88" s="356"/>
      <c r="Y88" s="356"/>
    </row>
    <row r="89" spans="2:25" x14ac:dyDescent="0.25">
      <c r="C89" s="356"/>
      <c r="D89" s="356"/>
      <c r="E89" s="356"/>
      <c r="F89" s="356"/>
      <c r="G89" s="356"/>
      <c r="H89" s="356"/>
      <c r="I89" s="356"/>
      <c r="J89" s="356"/>
      <c r="K89" s="356"/>
      <c r="L89" s="356"/>
      <c r="M89" s="356"/>
      <c r="N89" s="356"/>
      <c r="O89" s="356"/>
      <c r="P89" s="356"/>
      <c r="Q89" s="356"/>
      <c r="R89" s="356"/>
      <c r="S89" s="356"/>
      <c r="T89" s="356"/>
      <c r="U89" s="356"/>
      <c r="V89" s="356"/>
      <c r="W89" s="356"/>
      <c r="X89" s="356"/>
      <c r="Y89" s="356"/>
    </row>
    <row r="90" spans="2:25" x14ac:dyDescent="0.25">
      <c r="C90" s="356"/>
      <c r="D90" s="356"/>
      <c r="E90" s="356"/>
      <c r="F90" s="356"/>
      <c r="G90" s="356"/>
      <c r="H90" s="356"/>
      <c r="I90" s="356"/>
      <c r="J90" s="356"/>
      <c r="K90" s="356"/>
      <c r="L90" s="356"/>
      <c r="M90" s="356"/>
      <c r="N90" s="356"/>
      <c r="O90" s="356"/>
      <c r="P90" s="356"/>
      <c r="Q90" s="356"/>
      <c r="R90" s="356"/>
      <c r="S90" s="356"/>
      <c r="T90" s="356"/>
      <c r="U90" s="356"/>
      <c r="V90" s="356"/>
      <c r="W90" s="356"/>
      <c r="X90" s="356"/>
      <c r="Y90" s="356"/>
    </row>
    <row r="91" spans="2:25" x14ac:dyDescent="0.25">
      <c r="B91" s="357"/>
      <c r="C91" s="354"/>
      <c r="D91" s="354"/>
      <c r="E91" s="354"/>
      <c r="F91" s="354"/>
      <c r="G91" s="354"/>
      <c r="H91" s="354"/>
      <c r="I91" s="354"/>
      <c r="J91" s="354"/>
      <c r="K91" s="354"/>
      <c r="L91" s="354"/>
      <c r="M91" s="354"/>
      <c r="N91" s="354"/>
      <c r="O91" s="354"/>
      <c r="P91" s="354"/>
      <c r="Q91" s="354"/>
      <c r="R91" s="354"/>
      <c r="S91" s="354"/>
      <c r="T91" s="354"/>
      <c r="U91" s="354"/>
      <c r="V91" s="354"/>
      <c r="W91" s="354"/>
      <c r="X91" s="354"/>
      <c r="Y91" s="354"/>
    </row>
    <row r="92" spans="2:25" x14ac:dyDescent="0.25">
      <c r="C92" s="356"/>
      <c r="D92" s="356"/>
      <c r="E92" s="356"/>
      <c r="F92" s="356"/>
      <c r="G92" s="356"/>
      <c r="H92" s="356"/>
      <c r="I92" s="356"/>
      <c r="J92" s="356"/>
      <c r="K92" s="356"/>
      <c r="L92" s="356"/>
      <c r="M92" s="356"/>
      <c r="N92" s="356"/>
      <c r="O92" s="356"/>
      <c r="P92" s="356"/>
      <c r="Q92" s="356"/>
      <c r="R92" s="356"/>
      <c r="S92" s="356"/>
      <c r="T92" s="356"/>
      <c r="U92" s="356"/>
      <c r="V92" s="356"/>
      <c r="W92" s="356"/>
      <c r="X92" s="356"/>
      <c r="Y92" s="356"/>
    </row>
    <row r="93" spans="2:25" x14ac:dyDescent="0.25">
      <c r="C93" s="356"/>
      <c r="D93" s="356"/>
      <c r="E93" s="356"/>
      <c r="F93" s="356"/>
      <c r="G93" s="356"/>
      <c r="H93" s="356"/>
      <c r="I93" s="356"/>
      <c r="J93" s="356"/>
      <c r="K93" s="356"/>
      <c r="L93" s="356"/>
      <c r="M93" s="356"/>
      <c r="N93" s="356"/>
      <c r="O93" s="356"/>
      <c r="P93" s="356"/>
      <c r="Q93" s="356"/>
      <c r="R93" s="356"/>
      <c r="S93" s="356"/>
      <c r="T93" s="356"/>
      <c r="U93" s="356"/>
      <c r="V93" s="356"/>
      <c r="W93" s="356"/>
      <c r="X93" s="356"/>
      <c r="Y93" s="356"/>
    </row>
    <row r="94" spans="2:25" x14ac:dyDescent="0.25">
      <c r="C94" s="356"/>
      <c r="D94" s="356"/>
      <c r="E94" s="356"/>
      <c r="F94" s="356"/>
      <c r="G94" s="356"/>
      <c r="H94" s="356"/>
      <c r="I94" s="356"/>
      <c r="J94" s="356"/>
      <c r="K94" s="356"/>
      <c r="L94" s="356"/>
      <c r="M94" s="356"/>
      <c r="N94" s="356"/>
      <c r="O94" s="356"/>
      <c r="P94" s="356"/>
      <c r="Q94" s="356"/>
      <c r="R94" s="356"/>
      <c r="S94" s="356"/>
      <c r="T94" s="356"/>
      <c r="U94" s="356"/>
      <c r="V94" s="356"/>
      <c r="W94" s="356"/>
      <c r="X94" s="356"/>
      <c r="Y94" s="356"/>
    </row>
    <row r="95" spans="2:25" x14ac:dyDescent="0.25">
      <c r="C95" s="356"/>
      <c r="D95" s="356"/>
      <c r="E95" s="356"/>
      <c r="F95" s="356"/>
      <c r="G95" s="356"/>
      <c r="H95" s="356"/>
      <c r="I95" s="356"/>
      <c r="J95" s="356"/>
      <c r="K95" s="356"/>
      <c r="L95" s="356"/>
      <c r="M95" s="356"/>
      <c r="N95" s="356"/>
      <c r="O95" s="356"/>
      <c r="P95" s="356"/>
      <c r="Q95" s="356"/>
      <c r="R95" s="356"/>
      <c r="S95" s="356"/>
      <c r="T95" s="356"/>
      <c r="U95" s="356"/>
      <c r="V95" s="356"/>
      <c r="W95" s="356"/>
      <c r="X95" s="356"/>
      <c r="Y95" s="356"/>
    </row>
    <row r="96" spans="2:25" x14ac:dyDescent="0.25">
      <c r="C96" s="356"/>
      <c r="D96" s="356"/>
      <c r="E96" s="356"/>
      <c r="F96" s="356"/>
      <c r="G96" s="356"/>
      <c r="H96" s="356"/>
      <c r="I96" s="356"/>
      <c r="J96" s="356"/>
      <c r="K96" s="356"/>
      <c r="L96" s="356"/>
      <c r="M96" s="356"/>
      <c r="N96" s="356"/>
      <c r="O96" s="356"/>
      <c r="P96" s="356"/>
      <c r="Q96" s="356"/>
      <c r="R96" s="356"/>
      <c r="S96" s="356"/>
      <c r="T96" s="356"/>
      <c r="U96" s="356"/>
      <c r="V96" s="356"/>
      <c r="W96" s="356"/>
      <c r="X96" s="356"/>
      <c r="Y96" s="356"/>
    </row>
    <row r="97" spans="2:25" x14ac:dyDescent="0.25">
      <c r="C97" s="356"/>
      <c r="D97" s="356"/>
      <c r="E97" s="356"/>
      <c r="F97" s="356"/>
      <c r="G97" s="356"/>
      <c r="H97" s="356"/>
      <c r="I97" s="356"/>
      <c r="J97" s="356"/>
      <c r="K97" s="356"/>
      <c r="L97" s="356"/>
      <c r="M97" s="356"/>
      <c r="N97" s="356"/>
      <c r="O97" s="356"/>
      <c r="P97" s="356"/>
      <c r="Q97" s="356"/>
      <c r="R97" s="356"/>
      <c r="S97" s="356"/>
      <c r="T97" s="356"/>
      <c r="U97" s="356"/>
      <c r="V97" s="356"/>
      <c r="W97" s="356"/>
      <c r="X97" s="356"/>
      <c r="Y97" s="356"/>
    </row>
    <row r="98" spans="2:25" x14ac:dyDescent="0.25">
      <c r="B98" s="357"/>
      <c r="C98" s="354"/>
      <c r="D98" s="354"/>
      <c r="E98" s="354"/>
      <c r="F98" s="354"/>
      <c r="G98" s="354"/>
      <c r="H98" s="354"/>
      <c r="I98" s="354"/>
      <c r="J98" s="354"/>
      <c r="K98" s="354"/>
      <c r="L98" s="354"/>
      <c r="M98" s="354"/>
      <c r="N98" s="354"/>
      <c r="O98" s="354"/>
      <c r="P98" s="354"/>
      <c r="Q98" s="354"/>
      <c r="R98" s="354"/>
      <c r="S98" s="354"/>
      <c r="T98" s="354"/>
      <c r="U98" s="354"/>
      <c r="V98" s="354"/>
      <c r="W98" s="354"/>
      <c r="X98" s="354"/>
      <c r="Y98" s="354"/>
    </row>
  </sheetData>
  <mergeCells count="2">
    <mergeCell ref="A28:W28"/>
    <mergeCell ref="A33:W33"/>
  </mergeCells>
  <hyperlinks>
    <hyperlink ref="A66" r:id="rId1" xr:uid="{00000000-0004-0000-0600-000003000000}"/>
    <hyperlink ref="A40" r:id="rId2" xr:uid="{A0EA1A9F-4930-4ABC-91A2-0A3FC9D00DD9}"/>
    <hyperlink ref="A19" r:id="rId3" xr:uid="{CF550B62-1752-4582-918A-AE7C797B87A4}"/>
  </hyperlinks>
  <pageMargins left="0.43307086614173229" right="0.23622047244094491" top="0.74803149606299213" bottom="0.74803149606299213" header="0.31496062992125984" footer="0.31496062992125984"/>
  <pageSetup paperSize="9" scale="31" orientation="portrait" r:id="rId4"/>
  <headerFooter>
    <oddHeader>&amp;R&amp;12ENVIRONMENT AND  EMISSIONS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72F9-3087-41C0-B72B-8BF9F469CF78}">
  <dimension ref="A1:AP63"/>
  <sheetViews>
    <sheetView zoomScale="80" zoomScaleNormal="80" workbookViewId="0">
      <selection activeCell="G21" sqref="G21"/>
    </sheetView>
  </sheetViews>
  <sheetFormatPr defaultColWidth="9.140625" defaultRowHeight="15" x14ac:dyDescent="0.25"/>
  <cols>
    <col min="1" max="1" width="28.7109375" style="247" customWidth="1"/>
    <col min="2" max="2" width="27.85546875" style="247" customWidth="1"/>
    <col min="3" max="3" width="26.5703125" style="247" customWidth="1"/>
    <col min="4" max="10" width="9.140625" style="247"/>
    <col min="11" max="11" width="5.28515625" style="247" customWidth="1"/>
    <col min="12" max="12" width="42.140625" style="247" customWidth="1"/>
    <col min="13" max="37" width="8.85546875" style="247" customWidth="1"/>
    <col min="38" max="38" width="7.42578125" style="247" customWidth="1"/>
    <col min="39" max="16384" width="9.140625" style="247"/>
  </cols>
  <sheetData>
    <row r="1" spans="12:42" ht="15.75" thickBot="1" x14ac:dyDescent="0.3"/>
    <row r="2" spans="12:42" ht="15.75" thickBot="1" x14ac:dyDescent="0.3">
      <c r="L2" s="248"/>
      <c r="M2" s="249">
        <v>1990</v>
      </c>
      <c r="N2" s="250">
        <v>1995</v>
      </c>
      <c r="O2" s="250">
        <v>1998</v>
      </c>
      <c r="P2" s="250">
        <v>1999</v>
      </c>
      <c r="Q2" s="250">
        <v>2000</v>
      </c>
      <c r="R2" s="250">
        <v>2001</v>
      </c>
      <c r="S2" s="250">
        <v>2002</v>
      </c>
      <c r="T2" s="250">
        <v>2003</v>
      </c>
      <c r="U2" s="250">
        <v>2004</v>
      </c>
      <c r="V2" s="250">
        <v>2005</v>
      </c>
      <c r="W2" s="250">
        <v>2006</v>
      </c>
      <c r="X2" s="250">
        <v>2007</v>
      </c>
      <c r="Y2" s="250">
        <v>2008</v>
      </c>
      <c r="Z2" s="250">
        <v>2009</v>
      </c>
      <c r="AA2" s="250">
        <v>2010</v>
      </c>
      <c r="AB2" s="250">
        <v>2011</v>
      </c>
      <c r="AC2" s="250">
        <v>2012</v>
      </c>
      <c r="AD2" s="250">
        <v>2013</v>
      </c>
      <c r="AE2" s="250">
        <v>2014</v>
      </c>
      <c r="AF2" s="250">
        <v>2015</v>
      </c>
      <c r="AG2" s="250">
        <v>2016</v>
      </c>
      <c r="AH2" s="249">
        <v>2017</v>
      </c>
      <c r="AI2" s="250">
        <v>2018</v>
      </c>
      <c r="AJ2" s="250">
        <v>2019</v>
      </c>
      <c r="AK2" s="250">
        <v>2020</v>
      </c>
      <c r="AL2" s="250">
        <v>2021</v>
      </c>
    </row>
    <row r="3" spans="12:42" x14ac:dyDescent="0.25">
      <c r="L3" s="251" t="s">
        <v>299</v>
      </c>
      <c r="M3" s="252">
        <v>0.59246625963328925</v>
      </c>
      <c r="N3" s="252">
        <v>0.60389936911385711</v>
      </c>
      <c r="O3" s="252">
        <v>0.60241710419116401</v>
      </c>
      <c r="P3" s="252">
        <v>0.5864868691538091</v>
      </c>
      <c r="Q3" s="252">
        <v>0.55447201809174107</v>
      </c>
      <c r="R3" s="252">
        <v>0.55486733752093764</v>
      </c>
      <c r="S3" s="252">
        <v>0.57208137141683379</v>
      </c>
      <c r="T3" s="252">
        <v>0.58336893124038114</v>
      </c>
      <c r="U3" s="252">
        <v>0.53300668342886715</v>
      </c>
      <c r="V3" s="252">
        <v>0.53319459313333817</v>
      </c>
      <c r="W3" s="252">
        <v>0.542161284527922</v>
      </c>
      <c r="X3" s="252">
        <v>0.57018882505145274</v>
      </c>
      <c r="Y3" s="252">
        <v>0.52197433679382377</v>
      </c>
      <c r="Z3" s="252">
        <v>0.52670147551380064</v>
      </c>
      <c r="AA3" s="252">
        <v>0.54225478929590665</v>
      </c>
      <c r="AB3" s="252">
        <v>0.49838713256523709</v>
      </c>
      <c r="AC3" s="252">
        <v>0.47928843303569257</v>
      </c>
      <c r="AD3" s="252">
        <v>0.48581999404261828</v>
      </c>
      <c r="AE3" s="252">
        <v>0.47909866834068171</v>
      </c>
      <c r="AF3" s="252">
        <v>0.46383298591683275</v>
      </c>
      <c r="AG3" s="252">
        <v>0.44550400233184212</v>
      </c>
      <c r="AH3" s="253">
        <v>0.46056029841807034</v>
      </c>
      <c r="AI3" s="253">
        <v>0.39208155019017848</v>
      </c>
      <c r="AJ3" s="253">
        <v>0.43159508003922586</v>
      </c>
      <c r="AK3" s="253">
        <v>0.33274408775192732</v>
      </c>
      <c r="AL3" s="253">
        <v>0.32790870665172422</v>
      </c>
    </row>
    <row r="4" spans="12:42" x14ac:dyDescent="0.25">
      <c r="L4" s="254" t="s">
        <v>300</v>
      </c>
      <c r="M4" s="255">
        <v>5.748497657829331</v>
      </c>
      <c r="N4" s="255">
        <v>5.7899861317253549</v>
      </c>
      <c r="O4" s="255">
        <v>5.9886273313105463</v>
      </c>
      <c r="P4" s="255">
        <v>6.0658327674502264</v>
      </c>
      <c r="Q4" s="255">
        <v>6.0403911298868422</v>
      </c>
      <c r="R4" s="255">
        <v>6.0281178640451953</v>
      </c>
      <c r="S4" s="255">
        <v>6.2360173649462345</v>
      </c>
      <c r="T4" s="255">
        <v>6.1608855896216603</v>
      </c>
      <c r="U4" s="255">
        <v>6.2056396740645496</v>
      </c>
      <c r="V4" s="255">
        <v>6.2004650196017224</v>
      </c>
      <c r="W4" s="255">
        <v>6.2631915392573552</v>
      </c>
      <c r="X4" s="255">
        <v>6.2860478341010761</v>
      </c>
      <c r="Y4" s="255">
        <v>6.1232991478224612</v>
      </c>
      <c r="Z4" s="255">
        <v>5.9531136669806921</v>
      </c>
      <c r="AA4" s="255">
        <v>5.7078313765349389</v>
      </c>
      <c r="AB4" s="255">
        <v>5.6000931615538008</v>
      </c>
      <c r="AC4" s="255">
        <v>5.5921695806244083</v>
      </c>
      <c r="AD4" s="255">
        <v>5.4822257320528003</v>
      </c>
      <c r="AE4" s="255">
        <v>5.4744152477178663</v>
      </c>
      <c r="AF4" s="255">
        <v>5.4796914772365763</v>
      </c>
      <c r="AG4" s="255">
        <v>5.5549689896778602</v>
      </c>
      <c r="AH4" s="256">
        <v>5.6432319360779628</v>
      </c>
      <c r="AI4" s="256">
        <v>5.5201480957016038</v>
      </c>
      <c r="AJ4" s="256">
        <v>5.3691451843544744</v>
      </c>
      <c r="AK4" s="256">
        <v>3.9432836112362937</v>
      </c>
      <c r="AL4" s="256">
        <v>4.7401286590995948</v>
      </c>
      <c r="AO4" s="257"/>
      <c r="AP4" s="257"/>
    </row>
    <row r="5" spans="12:42" x14ac:dyDescent="0.25">
      <c r="L5" s="254" t="s">
        <v>30</v>
      </c>
      <c r="M5" s="255">
        <v>1.8561162381743972</v>
      </c>
      <c r="N5" s="255">
        <v>1.8118808305040532</v>
      </c>
      <c r="O5" s="255">
        <v>1.8300333420149861</v>
      </c>
      <c r="P5" s="255">
        <v>1.7860225964727154</v>
      </c>
      <c r="Q5" s="255">
        <v>1.7415791024233962</v>
      </c>
      <c r="R5" s="255">
        <v>1.7181304807975315</v>
      </c>
      <c r="S5" s="255">
        <v>1.7335638871769752</v>
      </c>
      <c r="T5" s="255">
        <v>1.8004647433692138</v>
      </c>
      <c r="U5" s="255">
        <v>1.8536606845130674</v>
      </c>
      <c r="V5" s="255">
        <v>1.9127147134721727</v>
      </c>
      <c r="W5" s="255">
        <v>1.9646260909547413</v>
      </c>
      <c r="X5" s="255">
        <v>2.0098052243523488</v>
      </c>
      <c r="Y5" s="255">
        <v>1.8939082264778393</v>
      </c>
      <c r="Z5" s="255">
        <v>1.7564028450384894</v>
      </c>
      <c r="AA5" s="255">
        <v>1.7861755224356888</v>
      </c>
      <c r="AB5" s="255">
        <v>1.7246787845271994</v>
      </c>
      <c r="AC5" s="255">
        <v>1.7416178968022118</v>
      </c>
      <c r="AD5" s="255">
        <v>1.7328166758635524</v>
      </c>
      <c r="AE5" s="255">
        <v>1.7098138303150554</v>
      </c>
      <c r="AF5" s="255">
        <v>1.7444745756920135</v>
      </c>
      <c r="AG5" s="255">
        <v>1.8058687220100942</v>
      </c>
      <c r="AH5" s="256">
        <v>1.8557726326308308</v>
      </c>
      <c r="AI5" s="256">
        <v>1.8179664295414022</v>
      </c>
      <c r="AJ5" s="256">
        <v>1.7393314993495421</v>
      </c>
      <c r="AK5" s="256">
        <v>1.5217597746566707</v>
      </c>
      <c r="AL5" s="256">
        <v>1.8266686122609594</v>
      </c>
      <c r="AO5" s="257"/>
      <c r="AP5" s="257"/>
    </row>
    <row r="6" spans="12:42" x14ac:dyDescent="0.25">
      <c r="L6" s="254" t="s">
        <v>301</v>
      </c>
      <c r="M6" s="255">
        <v>0.93072484935600452</v>
      </c>
      <c r="N6" s="255">
        <v>0.99974825762108677</v>
      </c>
      <c r="O6" s="255">
        <v>1.1407133977152817</v>
      </c>
      <c r="P6" s="255">
        <v>1.1374970490736545</v>
      </c>
      <c r="Q6" s="255">
        <v>1.1041634275728893</v>
      </c>
      <c r="R6" s="255">
        <v>1.0908332034232213</v>
      </c>
      <c r="S6" s="255">
        <v>1.1154193986980045</v>
      </c>
      <c r="T6" s="255">
        <v>1.1512216778293001</v>
      </c>
      <c r="U6" s="255">
        <v>1.1808956308300667</v>
      </c>
      <c r="V6" s="255">
        <v>1.2238163121733001</v>
      </c>
      <c r="W6" s="255">
        <v>1.2674249149110588</v>
      </c>
      <c r="X6" s="255">
        <v>1.3311326746179402</v>
      </c>
      <c r="Y6" s="255">
        <v>1.2725959249992078</v>
      </c>
      <c r="Z6" s="255">
        <v>1.255104000705487</v>
      </c>
      <c r="AA6" s="255">
        <v>1.2830860114280338</v>
      </c>
      <c r="AB6" s="255">
        <v>1.2793526004683906</v>
      </c>
      <c r="AC6" s="255">
        <v>1.2945753344817601</v>
      </c>
      <c r="AD6" s="255">
        <v>1.3121910694225893</v>
      </c>
      <c r="AE6" s="255">
        <v>1.3704693688006762</v>
      </c>
      <c r="AF6" s="255">
        <v>1.440637912886896</v>
      </c>
      <c r="AG6" s="255">
        <v>1.5600216868684982</v>
      </c>
      <c r="AH6" s="256">
        <v>1.6716382938164893</v>
      </c>
      <c r="AI6" s="256">
        <v>1.6351732114279782</v>
      </c>
      <c r="AJ6" s="256">
        <v>1.5705489637249086</v>
      </c>
      <c r="AK6" s="256">
        <v>1.3928291046809451</v>
      </c>
      <c r="AL6" s="256">
        <v>1.7940378554844298</v>
      </c>
      <c r="AO6" s="257"/>
      <c r="AP6" s="257"/>
    </row>
    <row r="7" spans="12:42" x14ac:dyDescent="0.25">
      <c r="L7" s="254" t="s">
        <v>18</v>
      </c>
      <c r="M7" s="255">
        <v>0.1189511168665629</v>
      </c>
      <c r="N7" s="255">
        <v>0.12121528590037725</v>
      </c>
      <c r="O7" s="255">
        <v>0.13954946409238217</v>
      </c>
      <c r="P7" s="255">
        <v>0.13772913548229321</v>
      </c>
      <c r="Q7" s="255">
        <v>0.13962537717713738</v>
      </c>
      <c r="R7" s="255">
        <v>0.14397192846401985</v>
      </c>
      <c r="S7" s="255">
        <v>0.14290610611731935</v>
      </c>
      <c r="T7" s="255">
        <v>0.14441035854770967</v>
      </c>
      <c r="U7" s="255">
        <v>0.14987550012935072</v>
      </c>
      <c r="V7" s="255">
        <v>0.15370912373305279</v>
      </c>
      <c r="W7" s="255">
        <v>0.15828013565791538</v>
      </c>
      <c r="X7" s="255">
        <v>0.16942553049723874</v>
      </c>
      <c r="Y7" s="255">
        <v>0.17006350199665041</v>
      </c>
      <c r="Z7" s="255">
        <v>0.16996724769050858</v>
      </c>
      <c r="AA7" s="255">
        <v>0.17059350410268931</v>
      </c>
      <c r="AB7" s="255">
        <v>0.16430117901349001</v>
      </c>
      <c r="AC7" s="255">
        <v>0.16769768677647312</v>
      </c>
      <c r="AD7" s="255">
        <v>0.16790592404856691</v>
      </c>
      <c r="AE7" s="255">
        <v>0.17133178810599334</v>
      </c>
      <c r="AF7" s="255">
        <v>0.16794545806342231</v>
      </c>
      <c r="AG7" s="255">
        <v>0.1673126355860739</v>
      </c>
      <c r="AH7" s="256">
        <v>0.16545485119598208</v>
      </c>
      <c r="AI7" s="256">
        <v>0.15686625662715675</v>
      </c>
      <c r="AJ7" s="256">
        <v>0.16137556070930045</v>
      </c>
      <c r="AK7" s="256">
        <v>0.12363732309273909</v>
      </c>
      <c r="AL7" s="256">
        <v>0.13074031940185615</v>
      </c>
      <c r="AO7" s="257"/>
      <c r="AP7" s="257"/>
    </row>
    <row r="8" spans="12:42" x14ac:dyDescent="0.25">
      <c r="L8" s="254" t="s">
        <v>302</v>
      </c>
      <c r="M8" s="255">
        <v>1.3152789612383025</v>
      </c>
      <c r="N8" s="255">
        <v>1.4639451975216753</v>
      </c>
      <c r="O8" s="255">
        <v>1.7651701988257438</v>
      </c>
      <c r="P8" s="256">
        <v>1.5969689893521626</v>
      </c>
      <c r="Q8" s="255">
        <v>1.4439789423236484</v>
      </c>
      <c r="R8" s="255">
        <v>1.5650152413364535</v>
      </c>
      <c r="S8" s="255">
        <v>1.4035431997572447</v>
      </c>
      <c r="T8" s="255">
        <v>1.3413504573872235</v>
      </c>
      <c r="U8" s="255">
        <v>1.5168722215446169</v>
      </c>
      <c r="V8" s="255">
        <v>1.6247214113691106</v>
      </c>
      <c r="W8" s="255">
        <v>1.703643530553413</v>
      </c>
      <c r="X8" s="255">
        <v>1.7542304448643813</v>
      </c>
      <c r="Y8" s="255">
        <v>1.7895963600248006</v>
      </c>
      <c r="Z8" s="255">
        <v>1.6428628781135453</v>
      </c>
      <c r="AA8" s="255">
        <v>1.4443714661468532</v>
      </c>
      <c r="AB8" s="255">
        <v>1.5665583694841372</v>
      </c>
      <c r="AC8" s="255">
        <v>1.4740391273186066</v>
      </c>
      <c r="AD8" s="255">
        <v>1.5440814676649237</v>
      </c>
      <c r="AE8" s="255">
        <v>1.6601310283326447</v>
      </c>
      <c r="AF8" s="255">
        <v>1.726661616803584</v>
      </c>
      <c r="AG8" s="255">
        <v>1.8172514861284657</v>
      </c>
      <c r="AH8" s="256">
        <v>1.9301456763869056</v>
      </c>
      <c r="AI8" s="256">
        <v>1.9032801858527155</v>
      </c>
      <c r="AJ8" s="256">
        <v>1.9080307498884814</v>
      </c>
      <c r="AK8" s="256">
        <v>0.80645739130054628</v>
      </c>
      <c r="AL8" s="256">
        <v>0.69620466458526087</v>
      </c>
      <c r="AO8" s="257"/>
      <c r="AP8" s="257"/>
    </row>
    <row r="9" spans="12:42" ht="15.75" thickBot="1" x14ac:dyDescent="0.3">
      <c r="L9" s="258" t="s">
        <v>303</v>
      </c>
      <c r="M9" s="259">
        <v>3.7614147472788773</v>
      </c>
      <c r="N9" s="260">
        <v>4.5958827531854922</v>
      </c>
      <c r="O9" s="259">
        <v>4.7002196923954473</v>
      </c>
      <c r="P9" s="259">
        <v>4.7957220080265595</v>
      </c>
      <c r="Q9" s="260">
        <v>4.399862374137216</v>
      </c>
      <c r="R9" s="259">
        <v>4.1257386743328839</v>
      </c>
      <c r="S9" s="259">
        <v>4.3502383559526248</v>
      </c>
      <c r="T9" s="259">
        <v>4.110559644443172</v>
      </c>
      <c r="U9" s="259">
        <v>3.9425473539903302</v>
      </c>
      <c r="V9" s="259">
        <v>3.9376961257075562</v>
      </c>
      <c r="W9" s="259">
        <v>3.5870425232574377</v>
      </c>
      <c r="X9" s="259">
        <v>3.6599658635034169</v>
      </c>
      <c r="Y9" s="259">
        <v>3.4259833678295797</v>
      </c>
      <c r="Z9" s="259">
        <v>3.2231827627761653</v>
      </c>
      <c r="AA9" s="259">
        <v>3.01477788513975</v>
      </c>
      <c r="AB9" s="259">
        <v>2.6316656691310265</v>
      </c>
      <c r="AC9" s="259">
        <v>2.4028787998687422</v>
      </c>
      <c r="AD9" s="259">
        <v>2.2739290936400982</v>
      </c>
      <c r="AE9" s="259">
        <v>2.3327636178680127</v>
      </c>
      <c r="AF9" s="259">
        <v>2.4648767370603122</v>
      </c>
      <c r="AG9" s="259">
        <v>2.5004124878607419</v>
      </c>
      <c r="AH9" s="260">
        <v>2.437585760577214</v>
      </c>
      <c r="AI9" s="260">
        <v>2.4953604632222213</v>
      </c>
      <c r="AJ9" s="260">
        <v>2.4429162322129434</v>
      </c>
      <c r="AK9" s="260">
        <v>1.91428014683299</v>
      </c>
      <c r="AL9" s="260">
        <v>2.0240378689732816</v>
      </c>
      <c r="AO9" s="257"/>
      <c r="AP9" s="257"/>
    </row>
    <row r="10" spans="12:42" ht="15.75" x14ac:dyDescent="0.25">
      <c r="L10" s="261"/>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O10" s="257"/>
      <c r="AP10" s="257"/>
    </row>
    <row r="11" spans="12:42" ht="15.75" x14ac:dyDescent="0.25">
      <c r="L11" s="261"/>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O11" s="257"/>
      <c r="AP11" s="257"/>
    </row>
    <row r="12" spans="12:42" x14ac:dyDescent="0.25">
      <c r="L12" s="262"/>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O12" s="257"/>
      <c r="AP12" s="257"/>
    </row>
    <row r="13" spans="12:42" x14ac:dyDescent="0.25">
      <c r="L13" s="262"/>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O13" s="257"/>
      <c r="AP13" s="257"/>
    </row>
    <row r="14" spans="12:42" x14ac:dyDescent="0.25">
      <c r="AO14" s="257"/>
      <c r="AP14" s="257"/>
    </row>
    <row r="15" spans="12:42" x14ac:dyDescent="0.25">
      <c r="AO15" s="257"/>
      <c r="AP15" s="257"/>
    </row>
    <row r="16" spans="12:42" x14ac:dyDescent="0.25">
      <c r="AO16" s="257"/>
      <c r="AP16" s="257"/>
    </row>
    <row r="17" spans="1:42" x14ac:dyDescent="0.25">
      <c r="M17" s="257"/>
      <c r="N17" s="257"/>
      <c r="O17" s="257"/>
      <c r="P17" s="257"/>
      <c r="Q17" s="257"/>
      <c r="R17" s="257"/>
      <c r="S17" s="257"/>
      <c r="T17" s="257"/>
      <c r="U17" s="257"/>
      <c r="V17" s="257"/>
      <c r="W17" s="257"/>
      <c r="X17" s="257"/>
      <c r="Y17" s="257"/>
      <c r="Z17" s="257"/>
      <c r="AA17" s="257"/>
      <c r="AB17" s="257"/>
      <c r="AC17" s="257"/>
      <c r="AD17" s="257"/>
      <c r="AE17" s="257"/>
      <c r="AF17" s="257"/>
      <c r="AG17" s="257"/>
      <c r="AH17" s="257"/>
      <c r="AO17" s="257"/>
      <c r="AP17" s="257"/>
    </row>
    <row r="19" spans="1:42" x14ac:dyDescent="0.25">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row>
    <row r="20" spans="1:42" x14ac:dyDescent="0.25">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row>
    <row r="21" spans="1:42" x14ac:dyDescent="0.25">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row>
    <row r="22" spans="1:42" x14ac:dyDescent="0.25">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row>
    <row r="23" spans="1:42" x14ac:dyDescent="0.25">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row>
    <row r="24" spans="1:42" x14ac:dyDescent="0.25">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row>
    <row r="25" spans="1:42" x14ac:dyDescent="0.25">
      <c r="Y25" s="257"/>
      <c r="Z25" s="257"/>
      <c r="AA25" s="257"/>
      <c r="AB25" s="257"/>
      <c r="AC25" s="257"/>
      <c r="AD25" s="257"/>
      <c r="AE25" s="257"/>
      <c r="AF25" s="257"/>
      <c r="AG25" s="257"/>
      <c r="AH25" s="257"/>
      <c r="AI25" s="257"/>
    </row>
    <row r="26" spans="1:42" x14ac:dyDescent="0.25">
      <c r="Y26" s="257"/>
      <c r="Z26" s="257"/>
      <c r="AA26" s="257"/>
      <c r="AB26" s="257"/>
      <c r="AC26" s="257"/>
      <c r="AD26" s="257"/>
      <c r="AE26" s="257"/>
      <c r="AF26" s="257"/>
      <c r="AG26" s="257"/>
      <c r="AH26" s="257"/>
      <c r="AI26" s="257"/>
    </row>
    <row r="27" spans="1:42" x14ac:dyDescent="0.25">
      <c r="Y27" s="257"/>
      <c r="Z27" s="257"/>
      <c r="AA27" s="257"/>
      <c r="AB27" s="257"/>
      <c r="AC27" s="257"/>
      <c r="AD27" s="257"/>
      <c r="AE27" s="257"/>
      <c r="AF27" s="257"/>
      <c r="AG27" s="257"/>
      <c r="AH27" s="257"/>
      <c r="AI27" s="257"/>
    </row>
    <row r="30" spans="1:42" ht="18" thickBot="1" x14ac:dyDescent="0.3">
      <c r="A30" s="263" t="s">
        <v>522</v>
      </c>
    </row>
    <row r="31" spans="1:42" ht="18.75" thickBot="1" x14ac:dyDescent="0.4">
      <c r="A31" s="264" t="s">
        <v>304</v>
      </c>
      <c r="B31" s="265" t="s">
        <v>523</v>
      </c>
    </row>
    <row r="32" spans="1:42" ht="18.75" x14ac:dyDescent="0.25">
      <c r="A32" s="139" t="s">
        <v>305</v>
      </c>
      <c r="B32" s="266">
        <v>163.9085342281879</v>
      </c>
      <c r="C32" s="267"/>
      <c r="D32" s="267"/>
      <c r="E32" s="268"/>
    </row>
    <row r="33" spans="1:5" ht="18.75" x14ac:dyDescent="0.25">
      <c r="A33" s="140" t="s">
        <v>306</v>
      </c>
      <c r="B33" s="269">
        <v>169.8264488805369</v>
      </c>
      <c r="C33" s="267"/>
      <c r="D33" s="267"/>
      <c r="E33" s="268"/>
    </row>
    <row r="34" spans="1:5" ht="19.5" thickBot="1" x14ac:dyDescent="0.3">
      <c r="A34" s="141" t="s">
        <v>307</v>
      </c>
      <c r="B34" s="270">
        <v>118.97858791946307</v>
      </c>
      <c r="C34" s="267"/>
      <c r="D34" s="267"/>
      <c r="E34" s="268"/>
    </row>
    <row r="35" spans="1:5" ht="16.5" thickBot="1" x14ac:dyDescent="0.3">
      <c r="A35" s="142" t="s">
        <v>28</v>
      </c>
      <c r="B35" s="271">
        <v>113.6742644295302</v>
      </c>
      <c r="E35" s="268"/>
    </row>
    <row r="36" spans="1:5" ht="16.5" thickBot="1" x14ac:dyDescent="0.3">
      <c r="A36" s="139"/>
      <c r="B36" s="272" t="s">
        <v>441</v>
      </c>
      <c r="E36" s="268"/>
    </row>
    <row r="37" spans="1:5" ht="15.75" x14ac:dyDescent="0.25">
      <c r="A37" s="139" t="s">
        <v>27</v>
      </c>
      <c r="B37" s="266">
        <v>102.15039463087248</v>
      </c>
      <c r="E37" s="268"/>
    </row>
    <row r="38" spans="1:5" ht="16.5" thickBot="1" x14ac:dyDescent="0.3">
      <c r="A38" s="141" t="s">
        <v>26</v>
      </c>
      <c r="B38" s="270">
        <v>27.181401342281877</v>
      </c>
      <c r="E38" s="268"/>
    </row>
    <row r="39" spans="1:5" ht="15.75" x14ac:dyDescent="0.25">
      <c r="A39" s="97" t="s">
        <v>25</v>
      </c>
      <c r="B39" s="266">
        <v>35.462963758389265</v>
      </c>
      <c r="E39" s="268"/>
    </row>
    <row r="40" spans="1:5" ht="15.75" x14ac:dyDescent="0.25">
      <c r="A40" s="98" t="s">
        <v>24</v>
      </c>
      <c r="B40" s="269">
        <v>28.603267114093963</v>
      </c>
      <c r="E40" s="268"/>
    </row>
    <row r="41" spans="1:5" ht="16.5" thickBot="1" x14ac:dyDescent="0.3">
      <c r="A41" s="99" t="s">
        <v>23</v>
      </c>
      <c r="B41" s="270">
        <v>112.69808080536913</v>
      </c>
      <c r="E41" s="268"/>
    </row>
    <row r="42" spans="1:5" ht="18.75" x14ac:dyDescent="0.25">
      <c r="A42" s="139" t="s">
        <v>428</v>
      </c>
      <c r="B42" s="266">
        <v>160.98678523489934</v>
      </c>
      <c r="E42" s="268"/>
    </row>
    <row r="43" spans="1:5" ht="18.75" x14ac:dyDescent="0.25">
      <c r="A43" s="140" t="s">
        <v>429</v>
      </c>
      <c r="B43" s="269">
        <v>109.73713959731545</v>
      </c>
      <c r="E43" s="268"/>
    </row>
    <row r="44" spans="1:5" ht="19.5" thickBot="1" x14ac:dyDescent="0.3">
      <c r="A44" s="141" t="s">
        <v>430</v>
      </c>
      <c r="B44" s="270">
        <v>154.23062953020133</v>
      </c>
      <c r="E44" s="268"/>
    </row>
    <row r="46" spans="1:5" x14ac:dyDescent="0.25">
      <c r="A46" s="273" t="s">
        <v>308</v>
      </c>
    </row>
    <row r="47" spans="1:5" x14ac:dyDescent="0.25">
      <c r="A47" s="274" t="s">
        <v>339</v>
      </c>
    </row>
    <row r="48" spans="1:5" x14ac:dyDescent="0.25">
      <c r="A48" s="275" t="s">
        <v>431</v>
      </c>
    </row>
    <row r="49" spans="1:1" x14ac:dyDescent="0.25">
      <c r="A49" s="273" t="s">
        <v>22</v>
      </c>
    </row>
    <row r="50" spans="1:1" x14ac:dyDescent="0.25">
      <c r="A50" s="273" t="s">
        <v>440</v>
      </c>
    </row>
    <row r="51" spans="1:1" x14ac:dyDescent="0.25">
      <c r="A51" s="273" t="s">
        <v>442</v>
      </c>
    </row>
    <row r="52" spans="1:1" x14ac:dyDescent="0.25">
      <c r="A52" s="276"/>
    </row>
    <row r="54" spans="1:1" x14ac:dyDescent="0.25">
      <c r="A54" s="276"/>
    </row>
    <row r="56" spans="1:1" x14ac:dyDescent="0.25">
      <c r="A56" s="277"/>
    </row>
    <row r="57" spans="1:1" x14ac:dyDescent="0.25">
      <c r="A57" s="278"/>
    </row>
    <row r="58" spans="1:1" x14ac:dyDescent="0.25">
      <c r="A58" s="278"/>
    </row>
    <row r="59" spans="1:1" x14ac:dyDescent="0.25">
      <c r="A59" s="277"/>
    </row>
    <row r="60" spans="1:1" x14ac:dyDescent="0.25">
      <c r="A60" s="277"/>
    </row>
    <row r="61" spans="1:1" x14ac:dyDescent="0.25">
      <c r="A61" s="277"/>
    </row>
    <row r="62" spans="1:1" x14ac:dyDescent="0.25">
      <c r="A62" s="277"/>
    </row>
    <row r="63" spans="1:1" x14ac:dyDescent="0.25">
      <c r="A63" s="277"/>
    </row>
  </sheetData>
  <hyperlinks>
    <hyperlink ref="A47" r:id="rId1" xr:uid="{8ADC092C-692B-41C4-9167-F1E23A53221A}"/>
    <hyperlink ref="A48" r:id="rId2" xr:uid="{BCB6D10F-8AC0-4D2E-A628-FD133AAAAB72}"/>
  </hyperlinks>
  <pageMargins left="0.70866141732283472" right="0.70866141732283472" top="0.74803149606299213" bottom="0.74803149606299213" header="0.31496062992125984" footer="0.31496062992125984"/>
  <pageSetup paperSize="9" scale="59" orientation="portrait" r:id="rId3"/>
  <headerFooter>
    <oddHeader>&amp;R&amp;12ENVIRONMENT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M210"/>
  <sheetViews>
    <sheetView zoomScaleNormal="100" workbookViewId="0">
      <pane xSplit="1" ySplit="2" topLeftCell="B3" activePane="bottomRight" state="frozen"/>
      <selection activeCell="G21" sqref="G21"/>
      <selection pane="topRight" activeCell="G21" sqref="G21"/>
      <selection pane="bottomLeft" activeCell="G21" sqref="G21"/>
      <selection pane="bottomRight" activeCell="G21" sqref="G21"/>
    </sheetView>
  </sheetViews>
  <sheetFormatPr defaultRowHeight="12.75" x14ac:dyDescent="0.2"/>
  <cols>
    <col min="1" max="1" width="22.5703125" style="155" customWidth="1"/>
    <col min="2" max="11" width="9.140625" style="155" customWidth="1"/>
    <col min="12" max="15" width="9.140625" style="155"/>
    <col min="16" max="16" width="9" style="155" customWidth="1"/>
    <col min="17" max="16384" width="9.140625" style="155"/>
  </cols>
  <sheetData>
    <row r="1" spans="1:34" ht="15.75" x14ac:dyDescent="0.2">
      <c r="A1" s="200" t="s">
        <v>241</v>
      </c>
      <c r="B1" s="160"/>
      <c r="C1" s="160"/>
      <c r="D1" s="160"/>
      <c r="E1" s="160"/>
      <c r="F1" s="160"/>
      <c r="G1" s="160"/>
      <c r="H1" s="160"/>
      <c r="I1" s="160"/>
      <c r="J1" s="160"/>
      <c r="K1" s="160"/>
      <c r="L1" s="160"/>
      <c r="M1" s="160"/>
      <c r="N1" s="160"/>
      <c r="O1" s="160"/>
      <c r="P1" s="160"/>
      <c r="Q1" s="160"/>
      <c r="R1" s="160"/>
      <c r="S1" s="160"/>
      <c r="T1" s="160"/>
      <c r="U1" s="160"/>
      <c r="V1" s="160"/>
      <c r="W1" s="160"/>
    </row>
    <row r="2" spans="1:34" ht="15.75" x14ac:dyDescent="0.25">
      <c r="A2" s="30"/>
      <c r="B2" s="30">
        <v>2001</v>
      </c>
      <c r="C2" s="30">
        <v>2002</v>
      </c>
      <c r="D2" s="30">
        <v>2003</v>
      </c>
      <c r="E2" s="30">
        <v>2004</v>
      </c>
      <c r="F2" s="30">
        <v>2005</v>
      </c>
      <c r="G2" s="31">
        <v>2006</v>
      </c>
      <c r="H2" s="31">
        <v>2007</v>
      </c>
      <c r="I2" s="31">
        <v>2008</v>
      </c>
      <c r="J2" s="31">
        <v>2009</v>
      </c>
      <c r="K2" s="31">
        <v>2010</v>
      </c>
      <c r="L2" s="31">
        <v>2011</v>
      </c>
      <c r="M2" s="31">
        <v>2012</v>
      </c>
      <c r="N2" s="31">
        <v>2013</v>
      </c>
      <c r="O2" s="31">
        <v>2014</v>
      </c>
      <c r="P2" s="31">
        <v>2015</v>
      </c>
      <c r="Q2" s="31">
        <v>2016</v>
      </c>
      <c r="R2" s="31">
        <v>2017</v>
      </c>
      <c r="S2" s="31">
        <v>2018</v>
      </c>
      <c r="T2" s="31">
        <v>2019</v>
      </c>
      <c r="U2" s="31">
        <v>2020</v>
      </c>
      <c r="V2" s="31">
        <v>2021</v>
      </c>
      <c r="W2" s="31">
        <v>2022</v>
      </c>
    </row>
    <row r="3" spans="1:34" ht="15.75" x14ac:dyDescent="0.25">
      <c r="A3" s="1"/>
      <c r="V3" s="46" t="s">
        <v>123</v>
      </c>
    </row>
    <row r="4" spans="1:34" ht="15.75" x14ac:dyDescent="0.25">
      <c r="A4" s="14" t="s">
        <v>467</v>
      </c>
      <c r="B4" s="55">
        <v>0</v>
      </c>
      <c r="C4" s="55">
        <v>0</v>
      </c>
      <c r="D4" s="55">
        <v>0</v>
      </c>
      <c r="E4" s="55">
        <v>0</v>
      </c>
      <c r="F4" s="55">
        <v>0</v>
      </c>
      <c r="G4" s="55">
        <v>0</v>
      </c>
      <c r="H4" s="55">
        <v>0</v>
      </c>
      <c r="I4" s="55">
        <v>0.3</v>
      </c>
      <c r="J4" s="55">
        <v>1.3</v>
      </c>
      <c r="K4" s="55">
        <v>2.2999999999999998</v>
      </c>
      <c r="L4" s="55">
        <v>4.5999999999999996</v>
      </c>
      <c r="M4" s="55">
        <v>13</v>
      </c>
      <c r="N4" s="55">
        <v>25.6</v>
      </c>
      <c r="O4" s="55">
        <v>36.200000000000003</v>
      </c>
      <c r="P4" s="55">
        <v>39.1</v>
      </c>
      <c r="Q4" s="55">
        <v>36.4</v>
      </c>
      <c r="R4" s="55">
        <v>32.299999999999997</v>
      </c>
      <c r="S4" s="55">
        <v>22.9</v>
      </c>
      <c r="T4" s="55">
        <v>17.399999999999999</v>
      </c>
      <c r="U4" s="55">
        <v>17</v>
      </c>
      <c r="V4" s="55">
        <v>19.3</v>
      </c>
      <c r="W4" s="55">
        <v>24</v>
      </c>
    </row>
    <row r="5" spans="1:34" ht="15.75" x14ac:dyDescent="0.25">
      <c r="A5" s="14" t="s">
        <v>468</v>
      </c>
      <c r="B5" s="55">
        <v>0</v>
      </c>
      <c r="C5" s="33">
        <v>0.5</v>
      </c>
      <c r="D5" s="33">
        <v>0.7</v>
      </c>
      <c r="E5" s="55">
        <v>0.7</v>
      </c>
      <c r="F5" s="55">
        <v>1.2</v>
      </c>
      <c r="G5" s="55">
        <v>3.4</v>
      </c>
      <c r="H5" s="55">
        <v>4</v>
      </c>
      <c r="I5" s="55">
        <v>4.8</v>
      </c>
      <c r="J5" s="55">
        <v>8.1</v>
      </c>
      <c r="K5" s="55">
        <v>9.1999999999999993</v>
      </c>
      <c r="L5" s="55">
        <v>15.3</v>
      </c>
      <c r="M5" s="55">
        <v>17.3</v>
      </c>
      <c r="N5" s="55">
        <v>23.5</v>
      </c>
      <c r="O5" s="55">
        <v>34.799999999999997</v>
      </c>
      <c r="P5" s="55">
        <v>46.9</v>
      </c>
      <c r="Q5" s="55">
        <v>52.6</v>
      </c>
      <c r="R5" s="55">
        <v>43.6</v>
      </c>
      <c r="S5" s="55">
        <v>32.6</v>
      </c>
      <c r="T5" s="55">
        <v>24.1</v>
      </c>
      <c r="U5" s="55">
        <v>8.1999999999999993</v>
      </c>
      <c r="V5" s="55">
        <v>6.8</v>
      </c>
      <c r="W5" s="55">
        <v>7.4</v>
      </c>
    </row>
    <row r="6" spans="1:34" ht="15.75" x14ac:dyDescent="0.25">
      <c r="A6" s="14" t="s">
        <v>469</v>
      </c>
      <c r="B6" s="33">
        <v>3.3</v>
      </c>
      <c r="C6" s="33">
        <v>6.5</v>
      </c>
      <c r="D6" s="33">
        <v>10.8</v>
      </c>
      <c r="E6" s="55">
        <v>15</v>
      </c>
      <c r="F6" s="55">
        <v>15</v>
      </c>
      <c r="G6" s="55">
        <v>15.7</v>
      </c>
      <c r="H6" s="55">
        <v>15.8</v>
      </c>
      <c r="I6" s="55">
        <v>23.1</v>
      </c>
      <c r="J6" s="55">
        <v>40.200000000000003</v>
      </c>
      <c r="K6" s="55">
        <v>57.3</v>
      </c>
      <c r="L6" s="55">
        <v>56.6</v>
      </c>
      <c r="M6" s="55">
        <v>71</v>
      </c>
      <c r="N6" s="55">
        <v>82.8</v>
      </c>
      <c r="O6" s="55">
        <v>84.7</v>
      </c>
      <c r="P6" s="55">
        <v>74.5</v>
      </c>
      <c r="Q6" s="55">
        <v>80.400000000000006</v>
      </c>
      <c r="R6" s="55">
        <v>77.2</v>
      </c>
      <c r="S6" s="55">
        <v>73.900000000000006</v>
      </c>
      <c r="T6" s="55">
        <v>71.599999999999994</v>
      </c>
      <c r="U6" s="55">
        <v>37.9</v>
      </c>
      <c r="V6" s="55">
        <v>45.2</v>
      </c>
      <c r="W6" s="55">
        <v>47.3</v>
      </c>
    </row>
    <row r="7" spans="1:34" ht="15.75" x14ac:dyDescent="0.25">
      <c r="A7" s="14" t="s">
        <v>470</v>
      </c>
      <c r="B7" s="33">
        <v>40.9</v>
      </c>
      <c r="C7" s="33">
        <v>55.1</v>
      </c>
      <c r="D7" s="33">
        <v>67.099999999999994</v>
      </c>
      <c r="E7" s="55">
        <v>67.7</v>
      </c>
      <c r="F7" s="55">
        <v>59.2</v>
      </c>
      <c r="G7" s="55">
        <v>56.7</v>
      </c>
      <c r="H7" s="55">
        <v>65.7</v>
      </c>
      <c r="I7" s="55">
        <v>61</v>
      </c>
      <c r="J7" s="55">
        <v>66.2</v>
      </c>
      <c r="K7" s="55">
        <v>54.4</v>
      </c>
      <c r="L7" s="55">
        <v>51.7</v>
      </c>
      <c r="M7" s="55">
        <v>49.4</v>
      </c>
      <c r="N7" s="55">
        <v>43.3</v>
      </c>
      <c r="O7" s="55">
        <v>37.6</v>
      </c>
      <c r="P7" s="55">
        <v>36.4</v>
      </c>
      <c r="Q7" s="55">
        <v>32.6</v>
      </c>
      <c r="R7" s="55">
        <v>32.5</v>
      </c>
      <c r="S7" s="55">
        <v>33.299999999999997</v>
      </c>
      <c r="T7" s="55">
        <v>34.6</v>
      </c>
      <c r="U7" s="55">
        <v>32.700000000000003</v>
      </c>
      <c r="V7" s="55">
        <v>33.6</v>
      </c>
      <c r="W7" s="55">
        <v>35.200000000000003</v>
      </c>
    </row>
    <row r="8" spans="1:34" ht="15.75" x14ac:dyDescent="0.25">
      <c r="A8" s="14" t="s">
        <v>471</v>
      </c>
      <c r="B8" s="33">
        <v>45</v>
      </c>
      <c r="C8" s="33">
        <v>60.5</v>
      </c>
      <c r="D8" s="33">
        <v>56.7</v>
      </c>
      <c r="E8" s="55">
        <v>58.2</v>
      </c>
      <c r="F8" s="55">
        <v>59.3</v>
      </c>
      <c r="G8" s="55">
        <v>56.4</v>
      </c>
      <c r="H8" s="55">
        <v>53.9</v>
      </c>
      <c r="I8" s="55">
        <v>39.799999999999997</v>
      </c>
      <c r="J8" s="55">
        <v>37.4</v>
      </c>
      <c r="K8" s="55">
        <v>28.8</v>
      </c>
      <c r="L8" s="55">
        <v>21.3</v>
      </c>
      <c r="M8" s="55">
        <v>17</v>
      </c>
      <c r="N8" s="55">
        <v>18.3</v>
      </c>
      <c r="O8" s="55">
        <v>18.3</v>
      </c>
      <c r="P8" s="55">
        <v>15.7</v>
      </c>
      <c r="Q8" s="55">
        <v>11.5</v>
      </c>
      <c r="R8" s="55">
        <v>10.6</v>
      </c>
      <c r="S8" s="55">
        <v>14.8</v>
      </c>
      <c r="T8" s="55">
        <v>19.100000000000001</v>
      </c>
      <c r="U8" s="55">
        <v>15.8</v>
      </c>
      <c r="V8" s="55">
        <v>17.100000000000001</v>
      </c>
      <c r="W8" s="55">
        <v>14.5</v>
      </c>
      <c r="X8" s="161"/>
      <c r="Y8" s="161"/>
      <c r="Z8" s="161"/>
      <c r="AA8" s="161"/>
      <c r="AB8" s="161"/>
      <c r="AC8" s="161"/>
      <c r="AD8" s="161"/>
      <c r="AE8" s="161"/>
      <c r="AF8" s="161"/>
      <c r="AG8" s="161"/>
      <c r="AH8" s="195"/>
    </row>
    <row r="9" spans="1:34" ht="15.75" x14ac:dyDescent="0.25">
      <c r="A9" s="14" t="s">
        <v>472</v>
      </c>
      <c r="B9" s="33">
        <v>27.9</v>
      </c>
      <c r="C9" s="33">
        <v>37.299999999999997</v>
      </c>
      <c r="D9" s="33">
        <v>38.200000000000003</v>
      </c>
      <c r="E9" s="55">
        <v>34.299999999999997</v>
      </c>
      <c r="F9" s="55">
        <v>32.299999999999997</v>
      </c>
      <c r="G9" s="55">
        <v>31.3</v>
      </c>
      <c r="H9" s="55">
        <v>32.6</v>
      </c>
      <c r="I9" s="55">
        <v>23.9</v>
      </c>
      <c r="J9" s="55">
        <v>18.2</v>
      </c>
      <c r="K9" s="55">
        <v>12.7</v>
      </c>
      <c r="L9" s="55">
        <v>9.8000000000000007</v>
      </c>
      <c r="M9" s="55">
        <v>7.9</v>
      </c>
      <c r="N9" s="55">
        <v>5.9</v>
      </c>
      <c r="O9" s="55">
        <v>4.9000000000000004</v>
      </c>
      <c r="P9" s="55">
        <v>4.9000000000000004</v>
      </c>
      <c r="Q9" s="55">
        <v>4.5</v>
      </c>
      <c r="R9" s="55">
        <v>4.7</v>
      </c>
      <c r="S9" s="55">
        <v>5.7</v>
      </c>
      <c r="T9" s="55">
        <v>5.0999999999999996</v>
      </c>
      <c r="U9" s="55">
        <v>8</v>
      </c>
      <c r="V9" s="55">
        <v>8</v>
      </c>
      <c r="W9" s="55">
        <v>5.8</v>
      </c>
      <c r="AG9" s="195"/>
    </row>
    <row r="10" spans="1:34" ht="15.75" x14ac:dyDescent="0.25">
      <c r="A10" s="14" t="s">
        <v>473</v>
      </c>
      <c r="B10" s="33">
        <v>19.5</v>
      </c>
      <c r="C10" s="33">
        <v>25.3</v>
      </c>
      <c r="D10" s="33">
        <v>25.3</v>
      </c>
      <c r="E10" s="55">
        <v>23</v>
      </c>
      <c r="F10" s="55">
        <v>21.8</v>
      </c>
      <c r="G10" s="55">
        <v>20.5</v>
      </c>
      <c r="H10" s="55">
        <v>19.7</v>
      </c>
      <c r="I10" s="55">
        <v>13</v>
      </c>
      <c r="J10" s="55">
        <v>9.6999999999999993</v>
      </c>
      <c r="K10" s="55">
        <v>8.1999999999999993</v>
      </c>
      <c r="L10" s="55">
        <v>4.9000000000000004</v>
      </c>
      <c r="M10" s="55">
        <v>3.9</v>
      </c>
      <c r="N10" s="55">
        <v>3.1</v>
      </c>
      <c r="O10" s="55">
        <v>3.9</v>
      </c>
      <c r="P10" s="55">
        <v>2.6</v>
      </c>
      <c r="Q10" s="55">
        <v>2.2000000000000002</v>
      </c>
      <c r="R10" s="55">
        <v>1.6</v>
      </c>
      <c r="S10" s="55">
        <v>2.5</v>
      </c>
      <c r="T10" s="55">
        <v>3.8</v>
      </c>
      <c r="U10" s="55">
        <v>4.5999999999999996</v>
      </c>
      <c r="V10" s="55">
        <v>4</v>
      </c>
      <c r="W10" s="55">
        <v>3.6</v>
      </c>
    </row>
    <row r="11" spans="1:34" ht="15.75" x14ac:dyDescent="0.25">
      <c r="A11" s="14" t="s">
        <v>474</v>
      </c>
      <c r="B11" s="33">
        <v>10.199999999999999</v>
      </c>
      <c r="C11" s="33">
        <v>12</v>
      </c>
      <c r="D11" s="33">
        <v>9.5</v>
      </c>
      <c r="E11" s="55">
        <v>8.3000000000000007</v>
      </c>
      <c r="F11" s="55">
        <v>6.9</v>
      </c>
      <c r="G11" s="55">
        <v>5.7</v>
      </c>
      <c r="H11" s="55">
        <v>4.2</v>
      </c>
      <c r="I11" s="55">
        <v>2.4</v>
      </c>
      <c r="J11" s="55">
        <v>2.2999999999999998</v>
      </c>
      <c r="K11" s="55">
        <v>2.6</v>
      </c>
      <c r="L11" s="55">
        <v>2.2999999999999998</v>
      </c>
      <c r="M11" s="55">
        <v>1.8</v>
      </c>
      <c r="N11" s="55">
        <v>1.4</v>
      </c>
      <c r="O11" s="55">
        <v>1</v>
      </c>
      <c r="P11" s="55">
        <v>0.6</v>
      </c>
      <c r="Q11" s="55">
        <v>0.4</v>
      </c>
      <c r="R11" s="55">
        <v>0.3</v>
      </c>
      <c r="S11" s="55">
        <v>0.4</v>
      </c>
      <c r="T11" s="55">
        <v>0.7</v>
      </c>
      <c r="U11" s="55">
        <v>2</v>
      </c>
      <c r="V11" s="55">
        <v>2.1</v>
      </c>
      <c r="W11" s="55">
        <v>2.2000000000000002</v>
      </c>
    </row>
    <row r="12" spans="1:34" ht="15.75" x14ac:dyDescent="0.25">
      <c r="A12" s="14" t="s">
        <v>475</v>
      </c>
      <c r="B12" s="33">
        <v>6.6</v>
      </c>
      <c r="C12" s="33">
        <v>6.6</v>
      </c>
      <c r="D12" s="33">
        <v>6.9</v>
      </c>
      <c r="E12" s="55">
        <v>7.5</v>
      </c>
      <c r="F12" s="55">
        <v>5.6</v>
      </c>
      <c r="G12" s="55">
        <v>5.8</v>
      </c>
      <c r="H12" s="55">
        <v>5.3</v>
      </c>
      <c r="I12" s="55">
        <v>3.4</v>
      </c>
      <c r="J12" s="55">
        <v>2.2000000000000002</v>
      </c>
      <c r="K12" s="55">
        <v>1.2</v>
      </c>
      <c r="L12" s="55">
        <v>0.6</v>
      </c>
      <c r="M12" s="55">
        <v>0.5</v>
      </c>
      <c r="N12" s="55">
        <v>0.5</v>
      </c>
      <c r="O12" s="55">
        <v>0.5</v>
      </c>
      <c r="P12" s="55">
        <v>0.4</v>
      </c>
      <c r="Q12" s="55">
        <v>0.6</v>
      </c>
      <c r="R12" s="55">
        <v>0.5</v>
      </c>
      <c r="S12" s="55">
        <v>0.6</v>
      </c>
      <c r="T12" s="55">
        <v>0.7</v>
      </c>
      <c r="U12" s="55">
        <v>1</v>
      </c>
      <c r="V12" s="55">
        <v>1.1000000000000001</v>
      </c>
      <c r="W12" s="55">
        <v>1</v>
      </c>
    </row>
    <row r="13" spans="1:34" ht="15.75" x14ac:dyDescent="0.25">
      <c r="A13" s="14" t="s">
        <v>476</v>
      </c>
      <c r="B13" s="33">
        <v>52.8</v>
      </c>
      <c r="C13" s="33">
        <v>17</v>
      </c>
      <c r="D13" s="33">
        <v>4.4000000000000004</v>
      </c>
      <c r="E13" s="55">
        <v>3.6</v>
      </c>
      <c r="F13" s="55">
        <v>2.1</v>
      </c>
      <c r="G13" s="55">
        <v>1.4</v>
      </c>
      <c r="H13" s="55">
        <v>1.5</v>
      </c>
      <c r="I13" s="55">
        <v>1</v>
      </c>
      <c r="J13" s="55">
        <v>0.8</v>
      </c>
      <c r="K13" s="55">
        <v>0.6</v>
      </c>
      <c r="L13" s="55">
        <v>0.5</v>
      </c>
      <c r="M13" s="55">
        <v>0.7</v>
      </c>
      <c r="N13" s="55">
        <v>0.7</v>
      </c>
      <c r="O13" s="55">
        <v>0.6</v>
      </c>
      <c r="P13" s="55">
        <v>0.7</v>
      </c>
      <c r="Q13" s="55">
        <v>0.8</v>
      </c>
      <c r="R13" s="55">
        <v>0.7</v>
      </c>
      <c r="S13" s="55">
        <v>0.8</v>
      </c>
      <c r="T13" s="55">
        <v>0.8</v>
      </c>
      <c r="U13" s="55">
        <v>0.8</v>
      </c>
      <c r="V13" s="55">
        <v>1.4</v>
      </c>
      <c r="W13" s="55">
        <v>1.1000000000000001</v>
      </c>
    </row>
    <row r="14" spans="1:34" ht="15.75" x14ac:dyDescent="0.25">
      <c r="A14" s="14"/>
      <c r="M14" s="241"/>
      <c r="W14" s="241"/>
      <c r="AG14" s="161"/>
    </row>
    <row r="15" spans="1:34" ht="15.75" x14ac:dyDescent="0.25">
      <c r="A15" s="14" t="s">
        <v>34</v>
      </c>
      <c r="B15" s="33">
        <v>206.2</v>
      </c>
      <c r="C15" s="33">
        <v>220.8</v>
      </c>
      <c r="D15" s="33">
        <v>219.5</v>
      </c>
      <c r="E15" s="55">
        <v>218.2</v>
      </c>
      <c r="F15" s="55">
        <v>203.4</v>
      </c>
      <c r="G15" s="55">
        <v>197</v>
      </c>
      <c r="H15" s="55">
        <v>202.7</v>
      </c>
      <c r="I15" s="55">
        <v>172.7</v>
      </c>
      <c r="J15" s="55">
        <v>186.2</v>
      </c>
      <c r="K15" s="55">
        <v>177.3</v>
      </c>
      <c r="L15" s="55">
        <v>167.8</v>
      </c>
      <c r="M15" s="55">
        <v>182.5</v>
      </c>
      <c r="N15" s="55">
        <v>205.2</v>
      </c>
      <c r="O15" s="55">
        <v>222.4</v>
      </c>
      <c r="P15" s="55">
        <v>221.8</v>
      </c>
      <c r="Q15" s="55">
        <v>222.1</v>
      </c>
      <c r="R15" s="55">
        <v>204</v>
      </c>
      <c r="S15" s="55">
        <v>187.5</v>
      </c>
      <c r="T15" s="55">
        <v>177.7</v>
      </c>
      <c r="U15" s="55">
        <v>128</v>
      </c>
      <c r="V15" s="55">
        <v>138.4</v>
      </c>
      <c r="W15" s="55">
        <v>142.1</v>
      </c>
      <c r="AG15" s="195"/>
    </row>
    <row r="16" spans="1:34" ht="15.75" x14ac:dyDescent="0.25">
      <c r="A16" s="14"/>
      <c r="M16" s="242"/>
      <c r="W16" s="242"/>
    </row>
    <row r="17" spans="1:27" ht="18.75" x14ac:dyDescent="0.35">
      <c r="A17" s="14" t="s">
        <v>78</v>
      </c>
      <c r="B17" s="33">
        <v>174.7</v>
      </c>
      <c r="C17" s="33">
        <v>171.8</v>
      </c>
      <c r="D17" s="33">
        <v>168.7</v>
      </c>
      <c r="E17" s="55">
        <v>166.9</v>
      </c>
      <c r="F17" s="55">
        <v>165.6</v>
      </c>
      <c r="G17" s="55">
        <v>164.4</v>
      </c>
      <c r="H17" s="55">
        <v>162.19999999999999</v>
      </c>
      <c r="I17" s="55">
        <v>156.30000000000001</v>
      </c>
      <c r="J17" s="55">
        <v>148.6</v>
      </c>
      <c r="K17" s="55">
        <v>143.4</v>
      </c>
      <c r="L17" s="55">
        <v>138.19999999999999</v>
      </c>
      <c r="M17" s="55">
        <v>133.19999999999999</v>
      </c>
      <c r="N17" s="55">
        <v>128.4</v>
      </c>
      <c r="O17" s="55">
        <v>124.4</v>
      </c>
      <c r="P17" s="55">
        <v>121.4</v>
      </c>
      <c r="Q17" s="55">
        <v>120</v>
      </c>
      <c r="R17" s="55">
        <v>120.2</v>
      </c>
      <c r="S17" s="55">
        <v>123.6</v>
      </c>
      <c r="T17" s="55">
        <v>126.5</v>
      </c>
      <c r="U17" s="55">
        <v>128.9</v>
      </c>
      <c r="V17" s="55">
        <v>124.7</v>
      </c>
      <c r="W17" s="55">
        <v>119.2</v>
      </c>
    </row>
    <row r="18" spans="1:27" ht="6.75" customHeight="1" x14ac:dyDescent="0.25">
      <c r="A18" s="1"/>
      <c r="B18" s="33"/>
      <c r="C18" s="33"/>
      <c r="D18" s="33"/>
      <c r="E18" s="33"/>
      <c r="F18" s="33"/>
      <c r="G18" s="33"/>
      <c r="H18" s="33"/>
      <c r="I18" s="33"/>
      <c r="J18" s="33"/>
      <c r="K18" s="33"/>
      <c r="L18" s="33"/>
      <c r="M18" s="33"/>
      <c r="N18" s="33"/>
      <c r="O18" s="33"/>
      <c r="P18" s="33"/>
      <c r="Q18" s="33"/>
      <c r="R18" s="33"/>
      <c r="S18" s="33"/>
      <c r="T18" s="33"/>
      <c r="U18" s="33"/>
      <c r="V18" s="33"/>
    </row>
    <row r="19" spans="1:27" ht="9" customHeight="1" x14ac:dyDescent="0.25">
      <c r="A19" s="1"/>
    </row>
    <row r="20" spans="1:27" ht="15.75" x14ac:dyDescent="0.25">
      <c r="A20" s="1"/>
      <c r="U20" s="46" t="s">
        <v>124</v>
      </c>
    </row>
    <row r="21" spans="1:27" ht="15.75" x14ac:dyDescent="0.25">
      <c r="A21" s="14" t="s">
        <v>467</v>
      </c>
      <c r="B21" s="202">
        <f t="shared" ref="B21:U21" si="0">100*B4/B$15</f>
        <v>0</v>
      </c>
      <c r="C21" s="202">
        <f t="shared" si="0"/>
        <v>0</v>
      </c>
      <c r="D21" s="202">
        <f t="shared" si="0"/>
        <v>0</v>
      </c>
      <c r="E21" s="202">
        <f t="shared" si="0"/>
        <v>0</v>
      </c>
      <c r="F21" s="202">
        <f t="shared" si="0"/>
        <v>0</v>
      </c>
      <c r="G21" s="202">
        <f t="shared" si="0"/>
        <v>0</v>
      </c>
      <c r="H21" s="202">
        <f t="shared" si="0"/>
        <v>0</v>
      </c>
      <c r="I21" s="202">
        <f t="shared" si="0"/>
        <v>0.17371163867979156</v>
      </c>
      <c r="J21" s="202">
        <f t="shared" si="0"/>
        <v>0.69817400644468319</v>
      </c>
      <c r="K21" s="202">
        <f t="shared" si="0"/>
        <v>1.2972363226170331</v>
      </c>
      <c r="L21" s="202">
        <f t="shared" si="0"/>
        <v>2.7413587604290819</v>
      </c>
      <c r="M21" s="202">
        <f t="shared" si="0"/>
        <v>7.1232876712328768</v>
      </c>
      <c r="N21" s="202">
        <f t="shared" si="0"/>
        <v>12.475633528265108</v>
      </c>
      <c r="O21" s="202">
        <f t="shared" si="0"/>
        <v>16.276978417266189</v>
      </c>
      <c r="P21" s="202">
        <f t="shared" si="0"/>
        <v>17.628494138863839</v>
      </c>
      <c r="Q21" s="202">
        <f t="shared" si="0"/>
        <v>16.389013957676724</v>
      </c>
      <c r="R21" s="202">
        <f t="shared" si="0"/>
        <v>15.83333333333333</v>
      </c>
      <c r="S21" s="202">
        <f t="shared" si="0"/>
        <v>12.213333333333333</v>
      </c>
      <c r="T21" s="202">
        <f t="shared" si="0"/>
        <v>9.7917839054586366</v>
      </c>
      <c r="U21" s="202">
        <f t="shared" si="0"/>
        <v>13.28125</v>
      </c>
      <c r="V21" s="202">
        <f>100*V4/V$15</f>
        <v>13.945086705202312</v>
      </c>
      <c r="W21" s="202">
        <f>100*W4/W$15</f>
        <v>16.889514426460241</v>
      </c>
      <c r="AA21" s="32"/>
    </row>
    <row r="22" spans="1:27" ht="15.75" x14ac:dyDescent="0.25">
      <c r="A22" s="14" t="s">
        <v>468</v>
      </c>
      <c r="B22" s="202">
        <f t="shared" ref="B22:V22" si="1">100*B5/B$15</f>
        <v>0</v>
      </c>
      <c r="C22" s="202">
        <f t="shared" si="1"/>
        <v>0.22644927536231882</v>
      </c>
      <c r="D22" s="202">
        <f t="shared" si="1"/>
        <v>0.31890660592255127</v>
      </c>
      <c r="E22" s="202">
        <f t="shared" si="1"/>
        <v>0.32080659945004586</v>
      </c>
      <c r="F22" s="202">
        <f t="shared" si="1"/>
        <v>0.58997050147492625</v>
      </c>
      <c r="G22" s="202">
        <f t="shared" si="1"/>
        <v>1.7258883248730965</v>
      </c>
      <c r="H22" s="202">
        <f t="shared" si="1"/>
        <v>1.9733596447952642</v>
      </c>
      <c r="I22" s="202">
        <f t="shared" si="1"/>
        <v>2.7793862188766649</v>
      </c>
      <c r="J22" s="202">
        <f t="shared" si="1"/>
        <v>4.3501611170784109</v>
      </c>
      <c r="K22" s="202">
        <f t="shared" si="1"/>
        <v>5.1889452904681326</v>
      </c>
      <c r="L22" s="202">
        <f t="shared" si="1"/>
        <v>9.1179976162097738</v>
      </c>
      <c r="M22" s="202">
        <f t="shared" si="1"/>
        <v>9.4794520547945211</v>
      </c>
      <c r="N22" s="202">
        <f t="shared" si="1"/>
        <v>11.452241715399611</v>
      </c>
      <c r="O22" s="202">
        <f t="shared" si="1"/>
        <v>15.647482014388487</v>
      </c>
      <c r="P22" s="202">
        <f t="shared" si="1"/>
        <v>21.14517583408476</v>
      </c>
      <c r="Q22" s="202">
        <f t="shared" si="1"/>
        <v>23.683025664115263</v>
      </c>
      <c r="R22" s="202">
        <f t="shared" si="1"/>
        <v>21.372549019607842</v>
      </c>
      <c r="S22" s="202">
        <f t="shared" si="1"/>
        <v>17.386666666666667</v>
      </c>
      <c r="T22" s="202">
        <f t="shared" si="1"/>
        <v>13.562183455261678</v>
      </c>
      <c r="U22" s="202">
        <f t="shared" si="1"/>
        <v>6.4062499999999991</v>
      </c>
      <c r="V22" s="202">
        <f t="shared" si="1"/>
        <v>4.9132947976878611</v>
      </c>
      <c r="W22" s="202">
        <f t="shared" ref="W22" si="2">100*W5/W$15</f>
        <v>5.2076002814919073</v>
      </c>
      <c r="AA22" s="32"/>
    </row>
    <row r="23" spans="1:27" ht="15.75" x14ac:dyDescent="0.25">
      <c r="A23" s="14" t="s">
        <v>469</v>
      </c>
      <c r="B23" s="202">
        <f t="shared" ref="B23:V23" si="3">100*B6/B$15</f>
        <v>1.6003879728419013</v>
      </c>
      <c r="C23" s="202">
        <f t="shared" si="3"/>
        <v>2.9438405797101446</v>
      </c>
      <c r="D23" s="202">
        <f t="shared" si="3"/>
        <v>4.9202733485193626</v>
      </c>
      <c r="E23" s="202">
        <f t="shared" si="3"/>
        <v>6.8744271310724114</v>
      </c>
      <c r="F23" s="202">
        <f t="shared" si="3"/>
        <v>7.3746312684365778</v>
      </c>
      <c r="G23" s="202">
        <f t="shared" si="3"/>
        <v>7.969543147208122</v>
      </c>
      <c r="H23" s="202">
        <f t="shared" si="3"/>
        <v>7.7947705969412926</v>
      </c>
      <c r="I23" s="202">
        <f t="shared" si="3"/>
        <v>13.375796178343951</v>
      </c>
      <c r="J23" s="202">
        <f t="shared" si="3"/>
        <v>21.589688506981744</v>
      </c>
      <c r="K23" s="202">
        <f t="shared" si="3"/>
        <v>32.318104906937393</v>
      </c>
      <c r="L23" s="202">
        <f t="shared" si="3"/>
        <v>33.730631704410008</v>
      </c>
      <c r="M23" s="202">
        <f t="shared" si="3"/>
        <v>38.904109589041099</v>
      </c>
      <c r="N23" s="202">
        <f t="shared" si="3"/>
        <v>40.350877192982459</v>
      </c>
      <c r="O23" s="202">
        <f t="shared" si="3"/>
        <v>38.084532374100718</v>
      </c>
      <c r="P23" s="202">
        <f t="shared" si="3"/>
        <v>33.588818755635707</v>
      </c>
      <c r="Q23" s="202">
        <f t="shared" si="3"/>
        <v>36.199909950472765</v>
      </c>
      <c r="R23" s="202">
        <f t="shared" si="3"/>
        <v>37.843137254901961</v>
      </c>
      <c r="S23" s="202">
        <f t="shared" si="3"/>
        <v>39.413333333333341</v>
      </c>
      <c r="T23" s="202">
        <f t="shared" si="3"/>
        <v>40.29262802476083</v>
      </c>
      <c r="U23" s="202">
        <f t="shared" si="3"/>
        <v>29.609375</v>
      </c>
      <c r="V23" s="202">
        <f t="shared" si="3"/>
        <v>32.658959537572251</v>
      </c>
      <c r="W23" s="202">
        <f t="shared" ref="W23" si="4">100*W6/W$15</f>
        <v>33.286418015482056</v>
      </c>
      <c r="AA23" s="32"/>
    </row>
    <row r="24" spans="1:27" ht="15.75" x14ac:dyDescent="0.25">
      <c r="A24" s="14" t="s">
        <v>470</v>
      </c>
      <c r="B24" s="202">
        <f t="shared" ref="B24:V24" si="5">100*B7/B$15</f>
        <v>19.835111542192049</v>
      </c>
      <c r="C24" s="202">
        <f t="shared" si="5"/>
        <v>24.954710144927535</v>
      </c>
      <c r="D24" s="202">
        <f t="shared" si="5"/>
        <v>30.569476082004552</v>
      </c>
      <c r="E24" s="202">
        <f t="shared" si="5"/>
        <v>31.026581118240149</v>
      </c>
      <c r="F24" s="202">
        <f t="shared" si="5"/>
        <v>29.105211406096362</v>
      </c>
      <c r="G24" s="202">
        <f t="shared" si="5"/>
        <v>28.781725888324875</v>
      </c>
      <c r="H24" s="202">
        <f t="shared" si="5"/>
        <v>32.412432165762212</v>
      </c>
      <c r="I24" s="202">
        <f t="shared" si="5"/>
        <v>35.321366531557615</v>
      </c>
      <c r="J24" s="202">
        <f t="shared" si="5"/>
        <v>35.553168635875402</v>
      </c>
      <c r="K24" s="202">
        <f t="shared" si="5"/>
        <v>30.682459108855046</v>
      </c>
      <c r="L24" s="202">
        <f t="shared" si="5"/>
        <v>30.810488676996421</v>
      </c>
      <c r="M24" s="202">
        <f t="shared" si="5"/>
        <v>27.068493150684933</v>
      </c>
      <c r="N24" s="202">
        <f t="shared" si="5"/>
        <v>21.101364522417157</v>
      </c>
      <c r="O24" s="202">
        <f t="shared" si="5"/>
        <v>16.906474820143885</v>
      </c>
      <c r="P24" s="202">
        <f t="shared" si="5"/>
        <v>16.41118124436429</v>
      </c>
      <c r="Q24" s="202">
        <f t="shared" si="5"/>
        <v>14.678072940117065</v>
      </c>
      <c r="R24" s="202">
        <f t="shared" si="5"/>
        <v>15.931372549019608</v>
      </c>
      <c r="S24" s="202">
        <f t="shared" si="5"/>
        <v>17.759999999999998</v>
      </c>
      <c r="T24" s="202">
        <f t="shared" si="5"/>
        <v>19.471018570624651</v>
      </c>
      <c r="U24" s="202">
        <f t="shared" si="5"/>
        <v>25.546875000000004</v>
      </c>
      <c r="V24" s="202">
        <f t="shared" si="5"/>
        <v>24.277456647398843</v>
      </c>
      <c r="W24" s="202">
        <f t="shared" ref="W24" si="6">100*W7/W$15</f>
        <v>24.771287825475021</v>
      </c>
      <c r="AA24" s="32"/>
    </row>
    <row r="25" spans="1:27" ht="15.75" x14ac:dyDescent="0.25">
      <c r="A25" s="14" t="s">
        <v>471</v>
      </c>
      <c r="B25" s="202">
        <f t="shared" ref="B25:V25" si="7">100*B8/B$15</f>
        <v>21.823472356935017</v>
      </c>
      <c r="C25" s="202">
        <f t="shared" si="7"/>
        <v>27.400362318840578</v>
      </c>
      <c r="D25" s="202">
        <f t="shared" si="7"/>
        <v>25.831435079726653</v>
      </c>
      <c r="E25" s="202">
        <f t="shared" si="7"/>
        <v>26.672777268560953</v>
      </c>
      <c r="F25" s="202">
        <f t="shared" si="7"/>
        <v>29.154375614552606</v>
      </c>
      <c r="G25" s="202">
        <f t="shared" si="7"/>
        <v>28.629441624365484</v>
      </c>
      <c r="H25" s="202">
        <f t="shared" si="7"/>
        <v>26.591021213616184</v>
      </c>
      <c r="I25" s="202">
        <f t="shared" si="7"/>
        <v>23.045744064852343</v>
      </c>
      <c r="J25" s="202">
        <f t="shared" si="7"/>
        <v>20.085929108485502</v>
      </c>
      <c r="K25" s="202">
        <f t="shared" si="7"/>
        <v>16.243654822335024</v>
      </c>
      <c r="L25" s="202">
        <f t="shared" si="7"/>
        <v>12.693682955899879</v>
      </c>
      <c r="M25" s="202">
        <f t="shared" si="7"/>
        <v>9.3150684931506849</v>
      </c>
      <c r="N25" s="202">
        <f t="shared" si="7"/>
        <v>8.9181286549707615</v>
      </c>
      <c r="O25" s="202">
        <f t="shared" si="7"/>
        <v>8.2284172661870496</v>
      </c>
      <c r="P25" s="202">
        <f t="shared" si="7"/>
        <v>7.0784490532010818</v>
      </c>
      <c r="Q25" s="202">
        <f t="shared" si="7"/>
        <v>5.1778478162989643</v>
      </c>
      <c r="R25" s="202">
        <f t="shared" si="7"/>
        <v>5.1960784313725492</v>
      </c>
      <c r="S25" s="202">
        <f t="shared" si="7"/>
        <v>7.8933333333333335</v>
      </c>
      <c r="T25" s="202">
        <f t="shared" si="7"/>
        <v>10.748452447945978</v>
      </c>
      <c r="U25" s="202">
        <f t="shared" si="7"/>
        <v>12.34375</v>
      </c>
      <c r="V25" s="202">
        <f t="shared" si="7"/>
        <v>12.35549132947977</v>
      </c>
      <c r="W25" s="202">
        <f t="shared" ref="W25" si="8">100*W8/W$15</f>
        <v>10.204081632653061</v>
      </c>
      <c r="AA25" s="32"/>
    </row>
    <row r="26" spans="1:27" ht="15.75" x14ac:dyDescent="0.25">
      <c r="A26" s="14" t="s">
        <v>472</v>
      </c>
      <c r="B26" s="202">
        <f t="shared" ref="B26:V26" si="9">100*B9/B$15</f>
        <v>13.530552861299709</v>
      </c>
      <c r="C26" s="202">
        <f t="shared" si="9"/>
        <v>16.893115942028981</v>
      </c>
      <c r="D26" s="202">
        <f t="shared" si="9"/>
        <v>17.403189066059227</v>
      </c>
      <c r="E26" s="202">
        <f t="shared" si="9"/>
        <v>15.719523373052244</v>
      </c>
      <c r="F26" s="202">
        <f t="shared" si="9"/>
        <v>15.880039331366762</v>
      </c>
      <c r="G26" s="202">
        <f t="shared" si="9"/>
        <v>15.888324873096447</v>
      </c>
      <c r="H26" s="202">
        <f t="shared" si="9"/>
        <v>16.082881105081402</v>
      </c>
      <c r="I26" s="202">
        <f t="shared" si="9"/>
        <v>13.839027214823394</v>
      </c>
      <c r="J26" s="202">
        <f t="shared" si="9"/>
        <v>9.7744360902255654</v>
      </c>
      <c r="K26" s="202">
        <f t="shared" si="9"/>
        <v>7.1630005640157917</v>
      </c>
      <c r="L26" s="202">
        <f t="shared" si="9"/>
        <v>5.8402860548271756</v>
      </c>
      <c r="M26" s="202">
        <f t="shared" si="9"/>
        <v>4.3287671232876717</v>
      </c>
      <c r="N26" s="202">
        <f t="shared" si="9"/>
        <v>2.8752436647173489</v>
      </c>
      <c r="O26" s="202">
        <f t="shared" si="9"/>
        <v>2.2032374100719427</v>
      </c>
      <c r="P26" s="202">
        <f t="shared" si="9"/>
        <v>2.2091974752028856</v>
      </c>
      <c r="Q26" s="202">
        <f t="shared" si="9"/>
        <v>2.026114362899595</v>
      </c>
      <c r="R26" s="202">
        <f t="shared" si="9"/>
        <v>2.3039215686274508</v>
      </c>
      <c r="S26" s="202">
        <f t="shared" si="9"/>
        <v>3.04</v>
      </c>
      <c r="T26" s="202">
        <f t="shared" si="9"/>
        <v>2.8700056274620147</v>
      </c>
      <c r="U26" s="202">
        <f t="shared" si="9"/>
        <v>6.25</v>
      </c>
      <c r="V26" s="202">
        <f t="shared" si="9"/>
        <v>5.7803468208092479</v>
      </c>
      <c r="W26" s="202">
        <f t="shared" ref="W26" si="10">100*W9/W$15</f>
        <v>4.0816326530612246</v>
      </c>
      <c r="AA26" s="32"/>
    </row>
    <row r="27" spans="1:27" ht="15.75" x14ac:dyDescent="0.25">
      <c r="A27" s="14" t="s">
        <v>473</v>
      </c>
      <c r="B27" s="202">
        <f t="shared" ref="B27:V27" si="11">100*B10/B$15</f>
        <v>9.4568380213385073</v>
      </c>
      <c r="C27" s="202">
        <f t="shared" si="11"/>
        <v>11.458333333333332</v>
      </c>
      <c r="D27" s="202">
        <f t="shared" si="11"/>
        <v>11.52619589977221</v>
      </c>
      <c r="E27" s="202">
        <f t="shared" si="11"/>
        <v>10.540788267644363</v>
      </c>
      <c r="F27" s="202">
        <f t="shared" si="11"/>
        <v>10.71779744346116</v>
      </c>
      <c r="G27" s="202">
        <f t="shared" si="11"/>
        <v>10.406091370558375</v>
      </c>
      <c r="H27" s="202">
        <f t="shared" si="11"/>
        <v>9.7187962506166752</v>
      </c>
      <c r="I27" s="202">
        <f t="shared" si="11"/>
        <v>7.5275043427909676</v>
      </c>
      <c r="J27" s="202">
        <f t="shared" si="11"/>
        <v>5.2094522019334049</v>
      </c>
      <c r="K27" s="202">
        <f t="shared" si="11"/>
        <v>4.6249294980259439</v>
      </c>
      <c r="L27" s="202">
        <f t="shared" si="11"/>
        <v>2.9201430274135878</v>
      </c>
      <c r="M27" s="202">
        <f t="shared" si="11"/>
        <v>2.1369863013698631</v>
      </c>
      <c r="N27" s="202">
        <f t="shared" si="11"/>
        <v>1.5107212475633529</v>
      </c>
      <c r="O27" s="202">
        <f t="shared" si="11"/>
        <v>1.7535971223021583</v>
      </c>
      <c r="P27" s="202">
        <f t="shared" si="11"/>
        <v>1.1722272317403066</v>
      </c>
      <c r="Q27" s="202">
        <f t="shared" si="11"/>
        <v>0.99054479963980202</v>
      </c>
      <c r="R27" s="202">
        <f t="shared" si="11"/>
        <v>0.78431372549019607</v>
      </c>
      <c r="S27" s="202">
        <f t="shared" si="11"/>
        <v>1.3333333333333333</v>
      </c>
      <c r="T27" s="202">
        <f t="shared" si="11"/>
        <v>2.1384355655599325</v>
      </c>
      <c r="U27" s="202">
        <f t="shared" si="11"/>
        <v>3.5937499999999996</v>
      </c>
      <c r="V27" s="202">
        <f t="shared" si="11"/>
        <v>2.8901734104046239</v>
      </c>
      <c r="W27" s="202">
        <f t="shared" ref="W27" si="12">100*W10/W$15</f>
        <v>2.5334271639690358</v>
      </c>
      <c r="AA27" s="32"/>
    </row>
    <row r="28" spans="1:27" ht="15.75" x14ac:dyDescent="0.25">
      <c r="A28" s="14" t="s">
        <v>474</v>
      </c>
      <c r="B28" s="202">
        <f t="shared" ref="B28:V28" si="13">100*B11/B$15</f>
        <v>4.9466537342386028</v>
      </c>
      <c r="C28" s="202">
        <f t="shared" si="13"/>
        <v>5.4347826086956523</v>
      </c>
      <c r="D28" s="202">
        <f t="shared" si="13"/>
        <v>4.3280182232346238</v>
      </c>
      <c r="E28" s="202">
        <f t="shared" si="13"/>
        <v>3.8038496791934011</v>
      </c>
      <c r="F28" s="202">
        <f t="shared" si="13"/>
        <v>3.3923303834808261</v>
      </c>
      <c r="G28" s="202">
        <f t="shared" si="13"/>
        <v>2.8934010152284264</v>
      </c>
      <c r="H28" s="202">
        <f t="shared" si="13"/>
        <v>2.0720276270350273</v>
      </c>
      <c r="I28" s="202">
        <f t="shared" si="13"/>
        <v>1.3896931094383325</v>
      </c>
      <c r="J28" s="202">
        <f t="shared" si="13"/>
        <v>1.2352309344790546</v>
      </c>
      <c r="K28" s="202">
        <f t="shared" si="13"/>
        <v>1.4664410603496898</v>
      </c>
      <c r="L28" s="202">
        <f t="shared" si="13"/>
        <v>1.3706793802145409</v>
      </c>
      <c r="M28" s="202">
        <f t="shared" si="13"/>
        <v>0.98630136986301364</v>
      </c>
      <c r="N28" s="202">
        <f t="shared" si="13"/>
        <v>0.68226120857699812</v>
      </c>
      <c r="O28" s="202">
        <f t="shared" si="13"/>
        <v>0.44964028776978415</v>
      </c>
      <c r="P28" s="202">
        <f t="shared" si="13"/>
        <v>0.27051397655545534</v>
      </c>
      <c r="Q28" s="202">
        <f t="shared" si="13"/>
        <v>0.18009905447996399</v>
      </c>
      <c r="R28" s="202">
        <f t="shared" si="13"/>
        <v>0.14705882352941177</v>
      </c>
      <c r="S28" s="202">
        <f t="shared" si="13"/>
        <v>0.21333333333333335</v>
      </c>
      <c r="T28" s="202">
        <f t="shared" si="13"/>
        <v>0.3939223410241981</v>
      </c>
      <c r="U28" s="202">
        <f t="shared" si="13"/>
        <v>1.5625</v>
      </c>
      <c r="V28" s="202">
        <f t="shared" si="13"/>
        <v>1.5173410404624277</v>
      </c>
      <c r="W28" s="202">
        <f t="shared" ref="W28" si="14">100*W11/W$15</f>
        <v>1.5482054890921888</v>
      </c>
      <c r="AA28" s="32"/>
    </row>
    <row r="29" spans="1:27" ht="15.75" x14ac:dyDescent="0.25">
      <c r="A29" s="14" t="s">
        <v>475</v>
      </c>
      <c r="B29" s="202">
        <f t="shared" ref="B29:V29" si="15">100*B12/B$15</f>
        <v>3.2007759456838025</v>
      </c>
      <c r="C29" s="202">
        <f t="shared" si="15"/>
        <v>2.9891304347826084</v>
      </c>
      <c r="D29" s="202">
        <f t="shared" si="15"/>
        <v>3.143507972665148</v>
      </c>
      <c r="E29" s="202">
        <f t="shared" si="15"/>
        <v>3.4372135655362057</v>
      </c>
      <c r="F29" s="202">
        <f t="shared" si="15"/>
        <v>2.7531956735496559</v>
      </c>
      <c r="G29" s="202">
        <f t="shared" si="15"/>
        <v>2.9441624365482233</v>
      </c>
      <c r="H29" s="202">
        <f t="shared" si="15"/>
        <v>2.614701529353725</v>
      </c>
      <c r="I29" s="202">
        <f t="shared" si="15"/>
        <v>1.9687319050376377</v>
      </c>
      <c r="J29" s="202">
        <f t="shared" si="15"/>
        <v>1.1815252416756179</v>
      </c>
      <c r="K29" s="202">
        <f t="shared" si="15"/>
        <v>0.67681895093062605</v>
      </c>
      <c r="L29" s="202">
        <f t="shared" si="15"/>
        <v>0.35756853396901073</v>
      </c>
      <c r="M29" s="202">
        <f t="shared" si="15"/>
        <v>0.27397260273972601</v>
      </c>
      <c r="N29" s="202">
        <f t="shared" si="15"/>
        <v>0.24366471734892789</v>
      </c>
      <c r="O29" s="202">
        <f t="shared" si="15"/>
        <v>0.22482014388489208</v>
      </c>
      <c r="P29" s="202">
        <f t="shared" si="15"/>
        <v>0.18034265103697023</v>
      </c>
      <c r="Q29" s="202">
        <f t="shared" si="15"/>
        <v>0.27014858171994599</v>
      </c>
      <c r="R29" s="202">
        <f t="shared" si="15"/>
        <v>0.24509803921568626</v>
      </c>
      <c r="S29" s="202">
        <f t="shared" si="15"/>
        <v>0.32</v>
      </c>
      <c r="T29" s="202">
        <f t="shared" si="15"/>
        <v>0.3939223410241981</v>
      </c>
      <c r="U29" s="202">
        <f t="shared" si="15"/>
        <v>0.78125</v>
      </c>
      <c r="V29" s="202">
        <f t="shared" si="15"/>
        <v>0.7947976878612717</v>
      </c>
      <c r="W29" s="202">
        <f t="shared" ref="W29" si="16">100*W12/W$15</f>
        <v>0.70372976776917662</v>
      </c>
      <c r="AA29" s="32"/>
    </row>
    <row r="30" spans="1:27" ht="15.75" x14ac:dyDescent="0.25">
      <c r="A30" s="14" t="s">
        <v>476</v>
      </c>
      <c r="B30" s="202">
        <f t="shared" ref="B30:V30" si="17">100*B13/B$15</f>
        <v>25.60620756547042</v>
      </c>
      <c r="C30" s="202">
        <f t="shared" si="17"/>
        <v>7.6992753623188399</v>
      </c>
      <c r="D30" s="202">
        <f t="shared" si="17"/>
        <v>2.0045558086560367</v>
      </c>
      <c r="E30" s="202">
        <f t="shared" si="17"/>
        <v>1.6498625114573786</v>
      </c>
      <c r="F30" s="202">
        <f t="shared" si="17"/>
        <v>1.0324483775811208</v>
      </c>
      <c r="G30" s="202">
        <f t="shared" si="17"/>
        <v>0.71065989847715738</v>
      </c>
      <c r="H30" s="202">
        <f t="shared" si="17"/>
        <v>0.740009866798224</v>
      </c>
      <c r="I30" s="202">
        <f t="shared" si="17"/>
        <v>0.57903879559930516</v>
      </c>
      <c r="J30" s="202">
        <f t="shared" si="17"/>
        <v>0.42964554242749736</v>
      </c>
      <c r="K30" s="202">
        <f t="shared" si="17"/>
        <v>0.33840947546531303</v>
      </c>
      <c r="L30" s="202">
        <f t="shared" si="17"/>
        <v>0.29797377830750893</v>
      </c>
      <c r="M30" s="202">
        <f t="shared" si="17"/>
        <v>0.38356164383561642</v>
      </c>
      <c r="N30" s="202">
        <f t="shared" si="17"/>
        <v>0.34113060428849906</v>
      </c>
      <c r="O30" s="202">
        <f t="shared" si="17"/>
        <v>0.26978417266187049</v>
      </c>
      <c r="P30" s="202">
        <f t="shared" si="17"/>
        <v>0.31559963931469792</v>
      </c>
      <c r="Q30" s="202">
        <f t="shared" si="17"/>
        <v>0.36019810895992799</v>
      </c>
      <c r="R30" s="202">
        <f t="shared" si="17"/>
        <v>0.34313725490196079</v>
      </c>
      <c r="S30" s="202">
        <f t="shared" si="17"/>
        <v>0.42666666666666669</v>
      </c>
      <c r="T30" s="202">
        <f t="shared" si="17"/>
        <v>0.45019696117051211</v>
      </c>
      <c r="U30" s="202">
        <f t="shared" si="17"/>
        <v>0.625</v>
      </c>
      <c r="V30" s="202">
        <f t="shared" si="17"/>
        <v>1.0115606936416184</v>
      </c>
      <c r="W30" s="202">
        <f t="shared" ref="W30" si="18">100*W13/W$15</f>
        <v>0.7741027445460944</v>
      </c>
      <c r="AA30" s="32"/>
    </row>
    <row r="31" spans="1:27" ht="15.75" x14ac:dyDescent="0.25">
      <c r="A31" s="16" t="s">
        <v>34</v>
      </c>
      <c r="B31" s="243">
        <f t="shared" ref="B31:U31" si="19">100*B15/B$15</f>
        <v>100</v>
      </c>
      <c r="C31" s="243">
        <f t="shared" si="19"/>
        <v>100</v>
      </c>
      <c r="D31" s="243">
        <f t="shared" si="19"/>
        <v>100</v>
      </c>
      <c r="E31" s="243">
        <f t="shared" si="19"/>
        <v>100</v>
      </c>
      <c r="F31" s="243">
        <f t="shared" si="19"/>
        <v>100</v>
      </c>
      <c r="G31" s="243">
        <f t="shared" si="19"/>
        <v>100</v>
      </c>
      <c r="H31" s="243">
        <f t="shared" si="19"/>
        <v>100</v>
      </c>
      <c r="I31" s="243">
        <f t="shared" si="19"/>
        <v>100</v>
      </c>
      <c r="J31" s="243">
        <f t="shared" si="19"/>
        <v>100</v>
      </c>
      <c r="K31" s="243">
        <f t="shared" si="19"/>
        <v>100</v>
      </c>
      <c r="L31" s="243">
        <f t="shared" si="19"/>
        <v>100</v>
      </c>
      <c r="M31" s="243">
        <f t="shared" si="19"/>
        <v>100</v>
      </c>
      <c r="N31" s="243">
        <f t="shared" si="19"/>
        <v>100</v>
      </c>
      <c r="O31" s="243">
        <f t="shared" si="19"/>
        <v>100</v>
      </c>
      <c r="P31" s="243">
        <f t="shared" si="19"/>
        <v>100</v>
      </c>
      <c r="Q31" s="243">
        <f t="shared" si="19"/>
        <v>100</v>
      </c>
      <c r="R31" s="243">
        <f t="shared" si="19"/>
        <v>100</v>
      </c>
      <c r="S31" s="243">
        <f t="shared" si="19"/>
        <v>100</v>
      </c>
      <c r="T31" s="243">
        <f t="shared" si="19"/>
        <v>100</v>
      </c>
      <c r="U31" s="243">
        <f t="shared" si="19"/>
        <v>100</v>
      </c>
      <c r="V31" s="243">
        <f>100*V15/V$15</f>
        <v>100</v>
      </c>
      <c r="W31" s="243">
        <f>100*W15/W$15</f>
        <v>100</v>
      </c>
    </row>
    <row r="32" spans="1:27" ht="14.25" x14ac:dyDescent="0.2">
      <c r="A32" s="39" t="s">
        <v>115</v>
      </c>
    </row>
    <row r="33" spans="1:28" ht="14.25" x14ac:dyDescent="0.2">
      <c r="A33" s="39"/>
    </row>
    <row r="34" spans="1:28" x14ac:dyDescent="0.2">
      <c r="X34" s="242"/>
      <c r="Y34" s="242"/>
      <c r="Z34" s="242"/>
      <c r="AA34" s="242"/>
      <c r="AB34" s="242"/>
    </row>
    <row r="36" spans="1:28" ht="15.75" hidden="1" x14ac:dyDescent="0.25">
      <c r="A36" s="204"/>
      <c r="B36" s="244"/>
      <c r="C36" s="244"/>
      <c r="D36" s="244"/>
      <c r="E36" s="244"/>
      <c r="F36" s="244"/>
      <c r="G36" s="244"/>
      <c r="H36" s="205"/>
      <c r="I36" s="205"/>
      <c r="J36" s="205"/>
      <c r="K36" s="205"/>
      <c r="L36" s="205"/>
      <c r="M36" s="205"/>
      <c r="N36" s="205"/>
      <c r="O36" s="205"/>
      <c r="P36" s="205"/>
      <c r="Q36" s="205"/>
      <c r="R36" s="206"/>
    </row>
    <row r="37" spans="1:28" ht="73.5" hidden="1" customHeight="1" x14ac:dyDescent="0.2">
      <c r="A37" s="207"/>
      <c r="B37" s="208"/>
      <c r="C37" s="208"/>
      <c r="D37" s="208"/>
      <c r="E37" s="208"/>
      <c r="F37" s="208"/>
      <c r="G37" s="208"/>
      <c r="H37" s="208"/>
      <c r="I37" s="208"/>
      <c r="J37" s="208"/>
      <c r="K37" s="208"/>
      <c r="L37" s="208"/>
      <c r="M37" s="208"/>
      <c r="N37" s="208"/>
      <c r="O37" s="208"/>
      <c r="P37" s="208"/>
      <c r="Q37" s="208"/>
      <c r="R37" s="208"/>
    </row>
    <row r="38" spans="1:28" ht="15.75" hidden="1" x14ac:dyDescent="0.25">
      <c r="A38" s="209" t="s">
        <v>62</v>
      </c>
      <c r="B38" s="208"/>
      <c r="C38" s="208"/>
      <c r="D38" s="208"/>
      <c r="E38" s="208"/>
      <c r="F38" s="208"/>
      <c r="G38" s="208"/>
      <c r="H38" s="208"/>
      <c r="I38" s="208"/>
      <c r="J38" s="208"/>
      <c r="K38" s="208"/>
      <c r="L38" s="208"/>
      <c r="M38" s="208"/>
      <c r="N38" s="208"/>
      <c r="O38" s="208"/>
      <c r="P38" s="208"/>
      <c r="Q38" s="208"/>
      <c r="R38" s="208"/>
    </row>
    <row r="39" spans="1:28" ht="15.75" hidden="1" x14ac:dyDescent="0.2">
      <c r="A39" s="210" t="s">
        <v>63</v>
      </c>
      <c r="B39" s="208"/>
      <c r="C39" s="208"/>
      <c r="D39" s="208"/>
      <c r="E39" s="208"/>
      <c r="F39" s="208"/>
      <c r="G39" s="208"/>
      <c r="H39" s="208"/>
      <c r="I39" s="208"/>
      <c r="J39" s="208"/>
      <c r="K39" s="208"/>
      <c r="L39" s="208"/>
      <c r="M39" s="208"/>
      <c r="N39" s="208"/>
      <c r="O39" s="208"/>
      <c r="P39" s="208"/>
      <c r="Q39" s="208"/>
      <c r="R39" s="208"/>
    </row>
    <row r="40" spans="1:28" ht="16.5" hidden="1" thickBot="1" x14ac:dyDescent="0.3">
      <c r="A40" s="211"/>
      <c r="B40" s="211"/>
      <c r="C40" s="211"/>
      <c r="D40" s="211"/>
      <c r="E40" s="211"/>
      <c r="F40" s="211"/>
      <c r="G40" s="211"/>
      <c r="H40" s="211"/>
      <c r="I40" s="211"/>
      <c r="J40" s="211"/>
      <c r="K40" s="211"/>
      <c r="L40" s="211"/>
      <c r="M40" s="211"/>
      <c r="N40" s="211"/>
      <c r="O40" s="211"/>
      <c r="P40" s="211"/>
      <c r="Q40" s="212"/>
      <c r="R40" s="212" t="s">
        <v>520</v>
      </c>
    </row>
    <row r="41" spans="1:28" ht="48.75" hidden="1" x14ac:dyDescent="0.35">
      <c r="A41" s="213"/>
      <c r="B41" s="214" t="s">
        <v>64</v>
      </c>
      <c r="C41" s="214" t="s">
        <v>65</v>
      </c>
      <c r="D41" s="214" t="s">
        <v>66</v>
      </c>
      <c r="E41" s="214" t="s">
        <v>67</v>
      </c>
      <c r="F41" s="214" t="s">
        <v>68</v>
      </c>
      <c r="G41" s="214" t="s">
        <v>69</v>
      </c>
      <c r="H41" s="214" t="s">
        <v>70</v>
      </c>
      <c r="I41" s="214" t="s">
        <v>71</v>
      </c>
      <c r="J41" s="214" t="s">
        <v>72</v>
      </c>
      <c r="K41" s="214" t="s">
        <v>73</v>
      </c>
      <c r="L41" s="214" t="s">
        <v>74</v>
      </c>
      <c r="M41" s="214" t="s">
        <v>75</v>
      </c>
      <c r="N41" s="214"/>
      <c r="O41" s="214" t="s">
        <v>76</v>
      </c>
      <c r="P41" s="214" t="s">
        <v>77</v>
      </c>
      <c r="Q41" s="214" t="s">
        <v>34</v>
      </c>
      <c r="R41" s="214" t="s">
        <v>78</v>
      </c>
    </row>
    <row r="42" spans="1:28" ht="15.75" hidden="1" x14ac:dyDescent="0.25">
      <c r="A42" s="215" t="s">
        <v>79</v>
      </c>
      <c r="B42" s="216"/>
      <c r="C42" s="216"/>
      <c r="D42" s="216"/>
      <c r="E42" s="216"/>
      <c r="F42" s="216"/>
      <c r="G42" s="216"/>
      <c r="H42" s="216"/>
      <c r="I42" s="216"/>
      <c r="J42" s="216"/>
      <c r="K42" s="216"/>
      <c r="L42" s="216"/>
      <c r="M42" s="216"/>
      <c r="N42" s="216"/>
      <c r="O42" s="216"/>
      <c r="P42" s="216"/>
      <c r="Q42" s="217"/>
      <c r="R42" s="217"/>
    </row>
    <row r="43" spans="1:28" ht="15.75" hidden="1" x14ac:dyDescent="0.25">
      <c r="A43" s="218">
        <v>2001</v>
      </c>
      <c r="B43" s="219">
        <v>0.23699999999999999</v>
      </c>
      <c r="C43" s="219">
        <v>1.2E-2</v>
      </c>
      <c r="D43" s="219">
        <v>13.96</v>
      </c>
      <c r="E43" s="219">
        <v>21.405000000000001</v>
      </c>
      <c r="F43" s="219">
        <v>183.88800000000001</v>
      </c>
      <c r="G43" s="219">
        <v>297.36200000000002</v>
      </c>
      <c r="H43" s="219">
        <v>519.38499999999999</v>
      </c>
      <c r="I43" s="219">
        <v>236.00200000000001</v>
      </c>
      <c r="J43" s="219">
        <v>188.721</v>
      </c>
      <c r="K43" s="219">
        <v>242.53100000000001</v>
      </c>
      <c r="L43" s="219">
        <v>193.93</v>
      </c>
      <c r="M43" s="219">
        <v>147.726</v>
      </c>
      <c r="N43" s="219"/>
      <c r="O43" s="219">
        <v>98.91</v>
      </c>
      <c r="P43" s="219">
        <v>441.91299999999956</v>
      </c>
      <c r="Q43" s="220">
        <v>2585.982</v>
      </c>
      <c r="R43" s="221">
        <v>177.834796592652</v>
      </c>
    </row>
    <row r="44" spans="1:28" ht="15.75" hidden="1" x14ac:dyDescent="0.25">
      <c r="A44" s="218">
        <v>2002</v>
      </c>
      <c r="B44" s="219">
        <v>0.1</v>
      </c>
      <c r="C44" s="219">
        <v>4.3970000000000002</v>
      </c>
      <c r="D44" s="219">
        <v>35.064999999999998</v>
      </c>
      <c r="E44" s="219">
        <v>26.212</v>
      </c>
      <c r="F44" s="219">
        <v>217.98</v>
      </c>
      <c r="G44" s="219">
        <v>272.101</v>
      </c>
      <c r="H44" s="219">
        <v>473.80799999999999</v>
      </c>
      <c r="I44" s="219">
        <v>204.84800000000001</v>
      </c>
      <c r="J44" s="219">
        <v>155.726</v>
      </c>
      <c r="K44" s="219">
        <v>201.197</v>
      </c>
      <c r="L44" s="219">
        <v>182.36799999999999</v>
      </c>
      <c r="M44" s="219">
        <v>135.249</v>
      </c>
      <c r="N44" s="219"/>
      <c r="O44" s="219">
        <v>81.777000000000001</v>
      </c>
      <c r="P44" s="219">
        <v>691.303</v>
      </c>
      <c r="Q44" s="220">
        <v>2682.1309999999999</v>
      </c>
      <c r="R44" s="221">
        <v>175.38722531529601</v>
      </c>
    </row>
    <row r="45" spans="1:28" ht="15.75" hidden="1" x14ac:dyDescent="0.25">
      <c r="A45" s="218">
        <v>2003</v>
      </c>
      <c r="B45" s="219">
        <v>3.5999999999999997E-2</v>
      </c>
      <c r="C45" s="219">
        <v>6.3540000000000001</v>
      </c>
      <c r="D45" s="219">
        <v>67.692999999999998</v>
      </c>
      <c r="E45" s="219">
        <v>43.959000000000003</v>
      </c>
      <c r="F45" s="219">
        <v>260.35700000000003</v>
      </c>
      <c r="G45" s="219">
        <v>470.28199999999998</v>
      </c>
      <c r="H45" s="219">
        <v>553.28800000000001</v>
      </c>
      <c r="I45" s="219">
        <v>246.12899999999999</v>
      </c>
      <c r="J45" s="219">
        <v>216.37</v>
      </c>
      <c r="K45" s="219">
        <v>229.733</v>
      </c>
      <c r="L45" s="219">
        <v>220.108</v>
      </c>
      <c r="M45" s="219">
        <v>139.74</v>
      </c>
      <c r="N45" s="219"/>
      <c r="O45" s="219">
        <v>105.096</v>
      </c>
      <c r="P45" s="219">
        <v>86.911000000000001</v>
      </c>
      <c r="Q45" s="220">
        <v>2646.056</v>
      </c>
      <c r="R45" s="221">
        <v>172.58271336716001</v>
      </c>
    </row>
    <row r="46" spans="1:28" ht="15.75" hidden="1" x14ac:dyDescent="0.25">
      <c r="A46" s="218">
        <v>2004</v>
      </c>
      <c r="B46" s="219">
        <v>0.02</v>
      </c>
      <c r="C46" s="219">
        <v>8.2550000000000008</v>
      </c>
      <c r="D46" s="219">
        <v>71.100999999999999</v>
      </c>
      <c r="E46" s="219">
        <v>83.013000000000005</v>
      </c>
      <c r="F46" s="219">
        <v>243.292</v>
      </c>
      <c r="G46" s="219">
        <v>461.14499999999998</v>
      </c>
      <c r="H46" s="219">
        <v>567.84199999999998</v>
      </c>
      <c r="I46" s="219">
        <v>229.91900000000001</v>
      </c>
      <c r="J46" s="219">
        <v>219.67500000000001</v>
      </c>
      <c r="K46" s="219">
        <v>198.28800000000001</v>
      </c>
      <c r="L46" s="219">
        <v>201.80600000000001</v>
      </c>
      <c r="M46" s="219">
        <v>127.285</v>
      </c>
      <c r="N46" s="219"/>
      <c r="O46" s="219">
        <v>110.65</v>
      </c>
      <c r="P46" s="219">
        <v>76.787999999999997</v>
      </c>
      <c r="Q46" s="220">
        <v>2599.0790000000002</v>
      </c>
      <c r="R46" s="221">
        <v>171.283244478928</v>
      </c>
    </row>
    <row r="47" spans="1:28" ht="15.75" hidden="1" x14ac:dyDescent="0.25">
      <c r="A47" s="218">
        <v>2005</v>
      </c>
      <c r="B47" s="219">
        <v>1.6E-2</v>
      </c>
      <c r="C47" s="219">
        <v>16.073</v>
      </c>
      <c r="D47" s="219">
        <v>58.5</v>
      </c>
      <c r="E47" s="219">
        <v>103.131</v>
      </c>
      <c r="F47" s="219">
        <v>245.04499999999999</v>
      </c>
      <c r="G47" s="219">
        <v>381.28300000000002</v>
      </c>
      <c r="H47" s="219">
        <v>598.32100000000003</v>
      </c>
      <c r="I47" s="219">
        <v>201.95500000000001</v>
      </c>
      <c r="J47" s="219">
        <v>205.60900000000001</v>
      </c>
      <c r="K47" s="219">
        <v>205.49700000000001</v>
      </c>
      <c r="L47" s="219">
        <v>174.33</v>
      </c>
      <c r="M47" s="219">
        <v>105.703</v>
      </c>
      <c r="N47" s="219"/>
      <c r="O47" s="219">
        <v>90.540999999999997</v>
      </c>
      <c r="P47" s="219">
        <v>57.451000000000001</v>
      </c>
      <c r="Q47" s="219">
        <v>2443.4549999999999</v>
      </c>
      <c r="R47" s="219">
        <v>169.7</v>
      </c>
    </row>
    <row r="48" spans="1:28" ht="15.75" hidden="1" x14ac:dyDescent="0.25">
      <c r="A48" s="222">
        <v>2006</v>
      </c>
      <c r="B48" s="219">
        <v>8.9999999999999993E-3</v>
      </c>
      <c r="C48" s="219">
        <v>42.192</v>
      </c>
      <c r="D48" s="219">
        <v>63.325000000000003</v>
      </c>
      <c r="E48" s="219">
        <v>111.60899999999999</v>
      </c>
      <c r="F48" s="219">
        <v>260.89499999999998</v>
      </c>
      <c r="G48" s="219">
        <v>337.971</v>
      </c>
      <c r="H48" s="219">
        <v>568.202</v>
      </c>
      <c r="I48" s="219">
        <v>238.893</v>
      </c>
      <c r="J48" s="219">
        <v>154.001</v>
      </c>
      <c r="K48" s="219">
        <v>180.26300000000001</v>
      </c>
      <c r="L48" s="219">
        <v>163.47300000000001</v>
      </c>
      <c r="M48" s="219">
        <v>84.864999999999995</v>
      </c>
      <c r="N48" s="219"/>
      <c r="O48" s="219">
        <v>89.715999999999994</v>
      </c>
      <c r="P48" s="219">
        <v>44.628999999999998</v>
      </c>
      <c r="Q48" s="219">
        <v>2340.0429999999997</v>
      </c>
      <c r="R48" s="219">
        <v>167.74</v>
      </c>
    </row>
    <row r="49" spans="1:18" ht="15.75" hidden="1" x14ac:dyDescent="0.25">
      <c r="A49" s="222">
        <v>2007</v>
      </c>
      <c r="B49" s="219">
        <v>5.1999999999999998E-2</v>
      </c>
      <c r="C49" s="219">
        <v>54.898000000000003</v>
      </c>
      <c r="D49" s="219">
        <v>75.716999999999999</v>
      </c>
      <c r="E49" s="219">
        <v>116.389</v>
      </c>
      <c r="F49" s="219">
        <v>376.017</v>
      </c>
      <c r="G49" s="219">
        <v>294.31799999999998</v>
      </c>
      <c r="H49" s="219">
        <v>563.40499999999997</v>
      </c>
      <c r="I49" s="219">
        <v>243.07499999999999</v>
      </c>
      <c r="J49" s="219">
        <v>158.23099999999999</v>
      </c>
      <c r="K49" s="219">
        <v>197.798</v>
      </c>
      <c r="L49" s="219">
        <v>126.85899999999999</v>
      </c>
      <c r="M49" s="219">
        <v>61.823</v>
      </c>
      <c r="N49" s="219"/>
      <c r="O49" s="219">
        <v>83.206999999999994</v>
      </c>
      <c r="P49" s="219">
        <v>38.290999999999997</v>
      </c>
      <c r="Q49" s="219">
        <v>2390.08</v>
      </c>
      <c r="R49" s="219">
        <v>164.74</v>
      </c>
    </row>
    <row r="50" spans="1:18" ht="15.75" hidden="1" x14ac:dyDescent="0.25">
      <c r="A50" s="222">
        <v>2008</v>
      </c>
      <c r="B50" s="219">
        <v>3.4950000000000001</v>
      </c>
      <c r="C50" s="219">
        <v>71.021000000000001</v>
      </c>
      <c r="D50" s="219">
        <v>152.18</v>
      </c>
      <c r="E50" s="219">
        <v>112.64700000000001</v>
      </c>
      <c r="F50" s="219">
        <v>384.98500000000001</v>
      </c>
      <c r="G50" s="219">
        <v>286.99700000000001</v>
      </c>
      <c r="H50" s="219">
        <v>431.697</v>
      </c>
      <c r="I50" s="219">
        <v>190.97800000000001</v>
      </c>
      <c r="J50" s="219">
        <v>129.32</v>
      </c>
      <c r="K50" s="219">
        <v>153.38800000000001</v>
      </c>
      <c r="L50" s="219">
        <v>81.552999999999997</v>
      </c>
      <c r="M50" s="219">
        <v>32.182000000000002</v>
      </c>
      <c r="N50" s="219"/>
      <c r="O50" s="219">
        <v>53.36</v>
      </c>
      <c r="P50" s="219">
        <v>28.195</v>
      </c>
      <c r="Q50" s="219">
        <v>2111.998</v>
      </c>
      <c r="R50" s="219">
        <v>158.23980193905001</v>
      </c>
    </row>
    <row r="51" spans="1:18" ht="15.75" hidden="1" x14ac:dyDescent="0.25">
      <c r="A51" s="222">
        <v>2009</v>
      </c>
      <c r="B51" s="219">
        <v>17.806999999999999</v>
      </c>
      <c r="C51" s="219">
        <v>109.383</v>
      </c>
      <c r="D51" s="219">
        <v>269.21199999999999</v>
      </c>
      <c r="E51" s="219">
        <v>142.55099999999999</v>
      </c>
      <c r="F51" s="219">
        <v>377.39600000000002</v>
      </c>
      <c r="G51" s="219">
        <v>253.94399999999999</v>
      </c>
      <c r="H51" s="219">
        <v>355.35300000000001</v>
      </c>
      <c r="I51" s="219">
        <v>111.735</v>
      </c>
      <c r="J51" s="219">
        <v>107.273</v>
      </c>
      <c r="K51" s="219">
        <v>86.492000000000004</v>
      </c>
      <c r="L51" s="219">
        <v>59.868000000000002</v>
      </c>
      <c r="M51" s="219">
        <v>26.768000000000001</v>
      </c>
      <c r="N51" s="219"/>
      <c r="O51" s="219">
        <v>31.376999999999999</v>
      </c>
      <c r="P51" s="219">
        <v>19.093</v>
      </c>
      <c r="Q51" s="219">
        <v>1968.252</v>
      </c>
      <c r="R51" s="219">
        <v>149.760982557093</v>
      </c>
    </row>
    <row r="52" spans="1:18" ht="15.75" hidden="1" x14ac:dyDescent="0.25">
      <c r="A52" s="222">
        <v>2010</v>
      </c>
      <c r="B52" s="219">
        <v>36.328000000000003</v>
      </c>
      <c r="C52" s="219">
        <v>137.75299999999999</v>
      </c>
      <c r="D52" s="219">
        <v>324.84899999999999</v>
      </c>
      <c r="E52" s="219">
        <v>254.32900000000001</v>
      </c>
      <c r="F52" s="219">
        <v>361.17700000000002</v>
      </c>
      <c r="G52" s="219">
        <v>217.71799999999999</v>
      </c>
      <c r="H52" s="219">
        <v>300.20100000000002</v>
      </c>
      <c r="I52" s="219">
        <v>79.209000000000003</v>
      </c>
      <c r="J52" s="219">
        <v>96.546000000000006</v>
      </c>
      <c r="K52" s="219">
        <v>76.457999999999998</v>
      </c>
      <c r="L52" s="219">
        <v>43.793999999999997</v>
      </c>
      <c r="M52" s="219">
        <v>29.963999999999999</v>
      </c>
      <c r="N52" s="219"/>
      <c r="O52" s="219">
        <v>20.855</v>
      </c>
      <c r="P52" s="219">
        <v>17.143999999999998</v>
      </c>
      <c r="Q52" s="219">
        <v>1996.325</v>
      </c>
      <c r="R52" s="219">
        <v>144.313697938693</v>
      </c>
    </row>
    <row r="53" spans="1:18" ht="15.75" hidden="1" x14ac:dyDescent="0.25">
      <c r="A53" s="222">
        <v>2011</v>
      </c>
      <c r="B53" s="219">
        <v>72.897999999999996</v>
      </c>
      <c r="C53" s="219">
        <v>201.572</v>
      </c>
      <c r="D53" s="219">
        <v>316.05200000000002</v>
      </c>
      <c r="E53" s="219">
        <v>295.82</v>
      </c>
      <c r="F53" s="219">
        <v>343.24099999999999</v>
      </c>
      <c r="G53" s="219">
        <v>196.09700000000001</v>
      </c>
      <c r="H53" s="219">
        <v>218.505</v>
      </c>
      <c r="I53" s="219">
        <v>73.042000000000002</v>
      </c>
      <c r="J53" s="219">
        <v>63.695</v>
      </c>
      <c r="K53" s="219">
        <v>51.271000000000001</v>
      </c>
      <c r="L53" s="219">
        <v>21.329000000000001</v>
      </c>
      <c r="M53" s="219">
        <v>28.129000000000001</v>
      </c>
      <c r="N53" s="219"/>
      <c r="O53" s="219">
        <v>11.436</v>
      </c>
      <c r="P53" s="219">
        <v>14.324</v>
      </c>
      <c r="Q53" s="219">
        <v>1907.4110000000001</v>
      </c>
      <c r="R53" s="219">
        <v>138.16368925464101</v>
      </c>
    </row>
    <row r="54" spans="1:18" ht="15.75" hidden="1" x14ac:dyDescent="0.25">
      <c r="A54" s="222">
        <v>2012</v>
      </c>
      <c r="B54" s="219">
        <v>173.22200000000001</v>
      </c>
      <c r="C54" s="219">
        <v>220.09200000000001</v>
      </c>
      <c r="D54" s="219">
        <v>350.608</v>
      </c>
      <c r="E54" s="219">
        <v>382.69299999999998</v>
      </c>
      <c r="F54" s="219">
        <v>322.84300000000002</v>
      </c>
      <c r="G54" s="219">
        <v>194.09</v>
      </c>
      <c r="H54" s="219">
        <v>155.428</v>
      </c>
      <c r="I54" s="219">
        <v>59.13</v>
      </c>
      <c r="J54" s="219">
        <v>38.558999999999997</v>
      </c>
      <c r="K54" s="219">
        <v>47.076999999999998</v>
      </c>
      <c r="L54" s="219">
        <v>18.488</v>
      </c>
      <c r="M54" s="219">
        <v>25.076000000000001</v>
      </c>
      <c r="N54" s="219"/>
      <c r="O54" s="219">
        <v>9.4920000000000009</v>
      </c>
      <c r="P54" s="219">
        <v>14.026999999999999</v>
      </c>
      <c r="Q54" s="219">
        <v>2010.825</v>
      </c>
      <c r="R54" s="219">
        <v>132.95120487901099</v>
      </c>
    </row>
    <row r="55" spans="1:18" ht="15.75" hidden="1" x14ac:dyDescent="0.25">
      <c r="A55" s="218" t="s">
        <v>80</v>
      </c>
      <c r="B55" s="219">
        <v>3.5999999999999997E-2</v>
      </c>
      <c r="C55" s="219">
        <v>1.7130000000000001</v>
      </c>
      <c r="D55" s="219">
        <v>16.952000000000002</v>
      </c>
      <c r="E55" s="219">
        <v>8.9039999999999999</v>
      </c>
      <c r="F55" s="219">
        <v>75.998000000000005</v>
      </c>
      <c r="G55" s="219">
        <v>130.85300000000001</v>
      </c>
      <c r="H55" s="219">
        <v>156.43299999999999</v>
      </c>
      <c r="I55" s="219">
        <v>70.831000000000003</v>
      </c>
      <c r="J55" s="219">
        <v>58.451000000000001</v>
      </c>
      <c r="K55" s="219">
        <v>64.944999999999993</v>
      </c>
      <c r="L55" s="219">
        <v>65.010000000000005</v>
      </c>
      <c r="M55" s="219">
        <v>40.36</v>
      </c>
      <c r="N55" s="219"/>
      <c r="O55" s="219">
        <v>28.361999999999998</v>
      </c>
      <c r="P55" s="219">
        <v>18.753</v>
      </c>
      <c r="Q55" s="220">
        <v>737.601</v>
      </c>
      <c r="R55" s="221">
        <v>172.84355941729001</v>
      </c>
    </row>
    <row r="56" spans="1:18" ht="15.75" hidden="1" x14ac:dyDescent="0.25">
      <c r="A56" s="218" t="s">
        <v>81</v>
      </c>
      <c r="B56" s="219">
        <v>1.2999999999999999E-2</v>
      </c>
      <c r="C56" s="219">
        <v>1.619</v>
      </c>
      <c r="D56" s="219">
        <v>16.867999999999999</v>
      </c>
      <c r="E56" s="219">
        <v>9.27</v>
      </c>
      <c r="F56" s="219">
        <v>66.503</v>
      </c>
      <c r="G56" s="219">
        <v>107.94799999999999</v>
      </c>
      <c r="H56" s="219">
        <v>133.04900000000001</v>
      </c>
      <c r="I56" s="219">
        <v>62.384</v>
      </c>
      <c r="J56" s="219">
        <v>51.37</v>
      </c>
      <c r="K56" s="219">
        <v>60.588000000000001</v>
      </c>
      <c r="L56" s="219">
        <v>54.506999999999998</v>
      </c>
      <c r="M56" s="219">
        <v>33.356000000000002</v>
      </c>
      <c r="N56" s="219"/>
      <c r="O56" s="219">
        <v>23.619</v>
      </c>
      <c r="P56" s="219">
        <v>21.56</v>
      </c>
      <c r="Q56" s="220">
        <v>642.654</v>
      </c>
      <c r="R56" s="221">
        <v>172.640790282952</v>
      </c>
    </row>
    <row r="57" spans="1:18" ht="15.75" hidden="1" x14ac:dyDescent="0.25">
      <c r="A57" s="218" t="s">
        <v>82</v>
      </c>
      <c r="B57" s="219">
        <v>1.6E-2</v>
      </c>
      <c r="C57" s="219">
        <v>1.621</v>
      </c>
      <c r="D57" s="219">
        <v>19.449000000000002</v>
      </c>
      <c r="E57" s="219">
        <v>12.132999999999999</v>
      </c>
      <c r="F57" s="219">
        <v>71.594999999999999</v>
      </c>
      <c r="G57" s="219">
        <v>139.18299999999999</v>
      </c>
      <c r="H57" s="219">
        <v>152.19999999999999</v>
      </c>
      <c r="I57" s="219">
        <v>66.703000000000003</v>
      </c>
      <c r="J57" s="219">
        <v>63.398000000000003</v>
      </c>
      <c r="K57" s="219">
        <v>62.981999999999999</v>
      </c>
      <c r="L57" s="219">
        <v>60.029000000000003</v>
      </c>
      <c r="M57" s="219">
        <v>38.121000000000002</v>
      </c>
      <c r="N57" s="219"/>
      <c r="O57" s="219">
        <v>30.36</v>
      </c>
      <c r="P57" s="219">
        <v>24.986000000000001</v>
      </c>
      <c r="Q57" s="220">
        <v>742.77599999999995</v>
      </c>
      <c r="R57" s="221">
        <v>172.39062399866299</v>
      </c>
    </row>
    <row r="58" spans="1:18" ht="15.75" hidden="1" x14ac:dyDescent="0.25">
      <c r="A58" s="218" t="s">
        <v>83</v>
      </c>
      <c r="B58" s="219">
        <v>0.01</v>
      </c>
      <c r="C58" s="219">
        <v>1.401</v>
      </c>
      <c r="D58" s="219">
        <v>14.423999999999999</v>
      </c>
      <c r="E58" s="219">
        <v>13.651999999999999</v>
      </c>
      <c r="F58" s="219">
        <v>46.26</v>
      </c>
      <c r="G58" s="219">
        <v>92.296999999999997</v>
      </c>
      <c r="H58" s="219">
        <v>111.604</v>
      </c>
      <c r="I58" s="219">
        <v>46.210999999999999</v>
      </c>
      <c r="J58" s="219">
        <v>43.151000000000003</v>
      </c>
      <c r="K58" s="219">
        <v>41.218000000000004</v>
      </c>
      <c r="L58" s="219">
        <v>40.569000000000003</v>
      </c>
      <c r="M58" s="219">
        <v>27.902999999999999</v>
      </c>
      <c r="N58" s="219"/>
      <c r="O58" s="219">
        <v>22.751999999999999</v>
      </c>
      <c r="P58" s="219">
        <v>21.573</v>
      </c>
      <c r="Q58" s="220">
        <v>523.02499999999998</v>
      </c>
      <c r="R58" s="221">
        <v>172.398293356094</v>
      </c>
    </row>
    <row r="59" spans="1:18" ht="15.75" hidden="1" x14ac:dyDescent="0.25">
      <c r="A59" s="218" t="s">
        <v>84</v>
      </c>
      <c r="B59" s="219">
        <v>4.9000000000000002E-2</v>
      </c>
      <c r="C59" s="219">
        <v>2.4020000000000001</v>
      </c>
      <c r="D59" s="219">
        <v>21.896999999999998</v>
      </c>
      <c r="E59" s="219">
        <v>22.16</v>
      </c>
      <c r="F59" s="219">
        <v>67.641000000000005</v>
      </c>
      <c r="G59" s="219">
        <v>140.08600000000001</v>
      </c>
      <c r="H59" s="219">
        <v>164.369</v>
      </c>
      <c r="I59" s="219">
        <v>72.760999999999996</v>
      </c>
      <c r="J59" s="219">
        <v>59.965000000000003</v>
      </c>
      <c r="K59" s="219">
        <v>60.689</v>
      </c>
      <c r="L59" s="219">
        <v>58.451000000000001</v>
      </c>
      <c r="M59" s="219">
        <v>40.042999999999999</v>
      </c>
      <c r="N59" s="219"/>
      <c r="O59" s="219">
        <v>32.228000000000002</v>
      </c>
      <c r="P59" s="219">
        <v>19.5</v>
      </c>
      <c r="Q59" s="220">
        <v>762.24099999999999</v>
      </c>
      <c r="R59" s="221">
        <v>171.65007048217299</v>
      </c>
    </row>
    <row r="60" spans="1:18" ht="15.75" hidden="1" x14ac:dyDescent="0.25">
      <c r="A60" s="218" t="s">
        <v>85</v>
      </c>
      <c r="B60" s="219">
        <v>8.9999999999999993E-3</v>
      </c>
      <c r="C60" s="219">
        <v>1.911</v>
      </c>
      <c r="D60" s="219">
        <v>15.826000000000001</v>
      </c>
      <c r="E60" s="219">
        <v>16.88</v>
      </c>
      <c r="F60" s="219">
        <v>54.014000000000003</v>
      </c>
      <c r="G60" s="219">
        <v>110.398</v>
      </c>
      <c r="H60" s="219">
        <v>140.376</v>
      </c>
      <c r="I60" s="219">
        <v>54.878</v>
      </c>
      <c r="J60" s="219">
        <v>54.171999999999997</v>
      </c>
      <c r="K60" s="219">
        <v>49.506999999999998</v>
      </c>
      <c r="L60" s="219">
        <v>50.304000000000002</v>
      </c>
      <c r="M60" s="219">
        <v>32.219000000000001</v>
      </c>
      <c r="N60" s="219"/>
      <c r="O60" s="219">
        <v>29.151</v>
      </c>
      <c r="P60" s="219">
        <v>20.204999999999998</v>
      </c>
      <c r="Q60" s="220">
        <v>629.85</v>
      </c>
      <c r="R60" s="221">
        <v>172.62610371609699</v>
      </c>
    </row>
    <row r="61" spans="1:18" ht="15.75" hidden="1" x14ac:dyDescent="0.25">
      <c r="A61" s="218" t="s">
        <v>86</v>
      </c>
      <c r="B61" s="219">
        <v>1.0999999999999999E-2</v>
      </c>
      <c r="C61" s="219">
        <v>2.4710000000000001</v>
      </c>
      <c r="D61" s="219">
        <v>20.768999999999998</v>
      </c>
      <c r="E61" s="219">
        <v>24.702000000000002</v>
      </c>
      <c r="F61" s="219">
        <v>71.5</v>
      </c>
      <c r="G61" s="219">
        <v>127.958</v>
      </c>
      <c r="H61" s="219">
        <v>153.25700000000001</v>
      </c>
      <c r="I61" s="219">
        <v>62.3</v>
      </c>
      <c r="J61" s="219">
        <v>61.402000000000001</v>
      </c>
      <c r="K61" s="219">
        <v>48.984999999999999</v>
      </c>
      <c r="L61" s="219">
        <v>55.39</v>
      </c>
      <c r="M61" s="219">
        <v>32.152000000000001</v>
      </c>
      <c r="N61" s="219"/>
      <c r="O61" s="219">
        <v>29.315000000000001</v>
      </c>
      <c r="P61" s="219">
        <v>19.925000000000001</v>
      </c>
      <c r="Q61" s="220">
        <v>710.13699999999994</v>
      </c>
      <c r="R61" s="221">
        <v>170.151020266237</v>
      </c>
    </row>
    <row r="62" spans="1:18" ht="15.75" hidden="1" x14ac:dyDescent="0.25">
      <c r="A62" s="218" t="s">
        <v>87</v>
      </c>
      <c r="B62" s="219">
        <v>4.1000000000000002E-2</v>
      </c>
      <c r="C62" s="219">
        <v>1.4710000000000001</v>
      </c>
      <c r="D62" s="219">
        <v>12.609</v>
      </c>
      <c r="E62" s="219">
        <v>19.271000000000001</v>
      </c>
      <c r="F62" s="219">
        <v>50.137999999999998</v>
      </c>
      <c r="G62" s="219">
        <v>82.700999999999993</v>
      </c>
      <c r="H62" s="219">
        <v>109.83799999999999</v>
      </c>
      <c r="I62" s="219">
        <v>39.979999999999997</v>
      </c>
      <c r="J62" s="219">
        <v>44.136000000000003</v>
      </c>
      <c r="K62" s="219">
        <v>39.110999999999997</v>
      </c>
      <c r="L62" s="219">
        <v>37.662999999999997</v>
      </c>
      <c r="M62" s="219">
        <v>22.867999999999999</v>
      </c>
      <c r="N62" s="219"/>
      <c r="O62" s="219">
        <v>19.956</v>
      </c>
      <c r="P62" s="219">
        <v>17.068000000000001</v>
      </c>
      <c r="Q62" s="220">
        <v>496.851</v>
      </c>
      <c r="R62" s="221">
        <v>170.60579470302201</v>
      </c>
    </row>
    <row r="63" spans="1:18" ht="15.75" hidden="1" x14ac:dyDescent="0.25">
      <c r="A63" s="218" t="s">
        <v>88</v>
      </c>
      <c r="B63" s="219">
        <v>3.4000000000000002E-2</v>
      </c>
      <c r="C63" s="219">
        <v>2.7240000000000002</v>
      </c>
      <c r="D63" s="219">
        <v>17.850999999999999</v>
      </c>
      <c r="E63" s="219">
        <v>25.92</v>
      </c>
      <c r="F63" s="219">
        <v>71.16</v>
      </c>
      <c r="G63" s="219">
        <v>110.149</v>
      </c>
      <c r="H63" s="219">
        <v>175.68700000000001</v>
      </c>
      <c r="I63" s="219">
        <v>62.44</v>
      </c>
      <c r="J63" s="219">
        <v>60.454000000000001</v>
      </c>
      <c r="K63" s="219">
        <v>53.451999999999998</v>
      </c>
      <c r="L63" s="219">
        <v>48.371000000000002</v>
      </c>
      <c r="M63" s="219">
        <v>31.448</v>
      </c>
      <c r="N63" s="219"/>
      <c r="O63" s="219">
        <v>24.608000000000001</v>
      </c>
      <c r="P63" s="219">
        <v>13.603999999999999</v>
      </c>
      <c r="Q63" s="220">
        <v>697.90200000000004</v>
      </c>
      <c r="R63" s="221">
        <v>169.47490859245499</v>
      </c>
    </row>
    <row r="64" spans="1:18" ht="15.75" hidden="1" x14ac:dyDescent="0.25">
      <c r="A64" s="218" t="s">
        <v>89</v>
      </c>
      <c r="B64" s="219">
        <v>6.3E-2</v>
      </c>
      <c r="C64" s="219">
        <v>3.165</v>
      </c>
      <c r="D64" s="219">
        <v>13.294</v>
      </c>
      <c r="E64" s="219">
        <v>23.501999999999999</v>
      </c>
      <c r="F64" s="219">
        <v>60.890999999999998</v>
      </c>
      <c r="G64" s="219">
        <v>90.757999999999996</v>
      </c>
      <c r="H64" s="219">
        <v>143.72999999999999</v>
      </c>
      <c r="I64" s="219">
        <v>45.427</v>
      </c>
      <c r="J64" s="219">
        <v>51.832000000000001</v>
      </c>
      <c r="K64" s="219">
        <v>53.067</v>
      </c>
      <c r="L64" s="219">
        <v>43.71</v>
      </c>
      <c r="M64" s="219">
        <v>27.048999999999999</v>
      </c>
      <c r="N64" s="219"/>
      <c r="O64" s="219">
        <v>22.268999999999998</v>
      </c>
      <c r="P64" s="219">
        <v>15.667</v>
      </c>
      <c r="Q64" s="220">
        <v>594.42399999999998</v>
      </c>
      <c r="R64" s="221">
        <v>170.44508835314301</v>
      </c>
    </row>
    <row r="65" spans="1:18" ht="15.75" hidden="1" x14ac:dyDescent="0.25">
      <c r="A65" s="218" t="s">
        <v>90</v>
      </c>
      <c r="B65" s="219">
        <v>6.5000000000000002E-2</v>
      </c>
      <c r="C65" s="219">
        <v>5.5119999999999996</v>
      </c>
      <c r="D65" s="219">
        <v>16.971</v>
      </c>
      <c r="E65" s="219">
        <v>29.334</v>
      </c>
      <c r="F65" s="219">
        <v>70.105000000000004</v>
      </c>
      <c r="G65" s="219">
        <v>114.68</v>
      </c>
      <c r="H65" s="219">
        <v>159.37799999999999</v>
      </c>
      <c r="I65" s="219">
        <v>53.67</v>
      </c>
      <c r="J65" s="219">
        <v>54.850999999999999</v>
      </c>
      <c r="K65" s="219">
        <v>55.436999999999998</v>
      </c>
      <c r="L65" s="219">
        <v>48.091999999999999</v>
      </c>
      <c r="M65" s="219">
        <v>28.093</v>
      </c>
      <c r="N65" s="219"/>
      <c r="O65" s="219">
        <v>25.163</v>
      </c>
      <c r="P65" s="219">
        <v>15.863</v>
      </c>
      <c r="Q65" s="220">
        <v>677.21400000000006</v>
      </c>
      <c r="R65" s="221">
        <v>168.92474495389001</v>
      </c>
    </row>
    <row r="66" spans="1:18" ht="15.75" hidden="1" x14ac:dyDescent="0.25">
      <c r="A66" s="218" t="s">
        <v>91</v>
      </c>
      <c r="B66" s="219">
        <v>7.6999999999999999E-2</v>
      </c>
      <c r="C66" s="219">
        <v>4.6719999999999997</v>
      </c>
      <c r="D66" s="219">
        <v>10.382</v>
      </c>
      <c r="E66" s="219">
        <v>24.373000000000001</v>
      </c>
      <c r="F66" s="219">
        <v>42.889000000000003</v>
      </c>
      <c r="G66" s="219">
        <v>65.694999999999993</v>
      </c>
      <c r="H66" s="219">
        <v>119.52500000000001</v>
      </c>
      <c r="I66" s="219">
        <v>40.418999999999997</v>
      </c>
      <c r="J66" s="219">
        <v>38.472000000000001</v>
      </c>
      <c r="K66" s="219">
        <v>43.542000000000002</v>
      </c>
      <c r="L66" s="219">
        <v>34.159999999999997</v>
      </c>
      <c r="M66" s="219">
        <v>19.114999999999998</v>
      </c>
      <c r="N66" s="219"/>
      <c r="O66" s="219">
        <v>18.5</v>
      </c>
      <c r="P66" s="219">
        <v>12.093999999999999</v>
      </c>
      <c r="Q66" s="220">
        <v>473.91500000000002</v>
      </c>
      <c r="R66" s="221">
        <v>170.11746109423299</v>
      </c>
    </row>
    <row r="67" spans="1:18" ht="15.75" hidden="1" x14ac:dyDescent="0.25">
      <c r="A67" s="218" t="s">
        <v>92</v>
      </c>
      <c r="B67" s="219">
        <v>0.11899999999999999</v>
      </c>
      <c r="C67" s="219">
        <v>10.644</v>
      </c>
      <c r="D67" s="219">
        <v>17.349</v>
      </c>
      <c r="E67" s="219">
        <v>33.301000000000002</v>
      </c>
      <c r="F67" s="219">
        <v>65.391999999999996</v>
      </c>
      <c r="G67" s="219">
        <v>99.397999999999996</v>
      </c>
      <c r="H67" s="219">
        <v>167.84299999999999</v>
      </c>
      <c r="I67" s="219">
        <v>62.695</v>
      </c>
      <c r="J67" s="219">
        <v>42.378</v>
      </c>
      <c r="K67" s="219">
        <v>51.929000000000002</v>
      </c>
      <c r="L67" s="219">
        <v>48.396000000000001</v>
      </c>
      <c r="M67" s="219">
        <v>25.637</v>
      </c>
      <c r="N67" s="219"/>
      <c r="O67" s="219">
        <v>26.254999999999999</v>
      </c>
      <c r="P67" s="219">
        <v>10.439</v>
      </c>
      <c r="Q67" s="220">
        <v>661.77499999999998</v>
      </c>
      <c r="R67" s="221">
        <v>168.40520100224799</v>
      </c>
    </row>
    <row r="68" spans="1:18" ht="15.75" hidden="1" x14ac:dyDescent="0.25">
      <c r="A68" s="218" t="s">
        <v>93</v>
      </c>
      <c r="B68" s="219">
        <v>8.3000000000000004E-2</v>
      </c>
      <c r="C68" s="219">
        <v>9.5690000000000008</v>
      </c>
      <c r="D68" s="219">
        <v>13.417</v>
      </c>
      <c r="E68" s="219">
        <v>28.015000000000001</v>
      </c>
      <c r="F68" s="219">
        <v>63.042000000000002</v>
      </c>
      <c r="G68" s="219">
        <v>78.600999999999999</v>
      </c>
      <c r="H68" s="219">
        <v>138.446</v>
      </c>
      <c r="I68" s="219">
        <v>61.408000000000001</v>
      </c>
      <c r="J68" s="219">
        <v>36.655999999999999</v>
      </c>
      <c r="K68" s="219">
        <v>44.658999999999999</v>
      </c>
      <c r="L68" s="219">
        <v>41.853999999999999</v>
      </c>
      <c r="M68" s="219">
        <v>21.555</v>
      </c>
      <c r="N68" s="219"/>
      <c r="O68" s="219">
        <v>20.72</v>
      </c>
      <c r="P68" s="219">
        <v>11.865</v>
      </c>
      <c r="Q68" s="220">
        <v>569.89</v>
      </c>
      <c r="R68" s="221">
        <v>168.149758523364</v>
      </c>
    </row>
    <row r="69" spans="1:18" ht="15.75" hidden="1" x14ac:dyDescent="0.25">
      <c r="A69" s="218" t="s">
        <v>94</v>
      </c>
      <c r="B69" s="219">
        <v>9.0999999999999998E-2</v>
      </c>
      <c r="C69" s="219">
        <v>13.252000000000001</v>
      </c>
      <c r="D69" s="219">
        <v>19.838000000000001</v>
      </c>
      <c r="E69" s="219">
        <v>30.934000000000001</v>
      </c>
      <c r="F69" s="219">
        <v>76.543999999999997</v>
      </c>
      <c r="G69" s="219">
        <v>96.882000000000005</v>
      </c>
      <c r="H69" s="219">
        <v>161.578</v>
      </c>
      <c r="I69" s="219">
        <v>69.504000000000005</v>
      </c>
      <c r="J69" s="219">
        <v>43.792999999999999</v>
      </c>
      <c r="K69" s="219">
        <v>47.353999999999999</v>
      </c>
      <c r="L69" s="219">
        <v>44.44</v>
      </c>
      <c r="M69" s="219">
        <v>22.437000000000001</v>
      </c>
      <c r="N69" s="219"/>
      <c r="O69" s="219">
        <v>23.751999999999999</v>
      </c>
      <c r="P69" s="219">
        <v>11.988</v>
      </c>
      <c r="Q69" s="220">
        <v>662.38699999999994</v>
      </c>
      <c r="R69" s="221">
        <v>166.50387531346101</v>
      </c>
    </row>
    <row r="70" spans="1:18" ht="15.75" hidden="1" x14ac:dyDescent="0.25">
      <c r="A70" s="218" t="s">
        <v>95</v>
      </c>
      <c r="B70" s="219">
        <v>3.6999999999999998E-2</v>
      </c>
      <c r="C70" s="219">
        <v>8.7270000000000003</v>
      </c>
      <c r="D70" s="219">
        <v>12.721</v>
      </c>
      <c r="E70" s="219">
        <v>19.359000000000002</v>
      </c>
      <c r="F70" s="219">
        <v>55.917999999999999</v>
      </c>
      <c r="G70" s="219">
        <v>63.09</v>
      </c>
      <c r="H70" s="219">
        <v>100.33499999999999</v>
      </c>
      <c r="I70" s="219">
        <v>45.286000000000001</v>
      </c>
      <c r="J70" s="219">
        <v>31.173999999999999</v>
      </c>
      <c r="K70" s="219">
        <v>36.322000000000003</v>
      </c>
      <c r="L70" s="219">
        <v>28.788</v>
      </c>
      <c r="M70" s="219">
        <v>15.239000000000001</v>
      </c>
      <c r="N70" s="219"/>
      <c r="O70" s="219">
        <v>18.98</v>
      </c>
      <c r="P70" s="219">
        <v>10.015000000000001</v>
      </c>
      <c r="Q70" s="220">
        <v>445.99099999999999</v>
      </c>
      <c r="R70" s="221">
        <v>167.95894728150199</v>
      </c>
    </row>
    <row r="71" spans="1:18" ht="15.75" hidden="1" x14ac:dyDescent="0.25">
      <c r="A71" s="218" t="s">
        <v>96</v>
      </c>
      <c r="B71" s="219">
        <v>0.10299999999999999</v>
      </c>
      <c r="C71" s="219">
        <v>14.858000000000001</v>
      </c>
      <c r="D71" s="219">
        <v>17.957999999999998</v>
      </c>
      <c r="E71" s="219">
        <v>28.497</v>
      </c>
      <c r="F71" s="219">
        <v>101.587</v>
      </c>
      <c r="G71" s="219">
        <v>88.387</v>
      </c>
      <c r="H71" s="219">
        <v>171.86500000000001</v>
      </c>
      <c r="I71" s="219">
        <v>67.647000000000006</v>
      </c>
      <c r="J71" s="219">
        <v>43.204000000000001</v>
      </c>
      <c r="K71" s="219">
        <v>54.25</v>
      </c>
      <c r="L71" s="219">
        <v>38.045999999999999</v>
      </c>
      <c r="M71" s="219">
        <v>17.768999999999998</v>
      </c>
      <c r="N71" s="219"/>
      <c r="O71" s="219">
        <v>25.431999999999999</v>
      </c>
      <c r="P71" s="219">
        <v>8.4030000000000005</v>
      </c>
      <c r="Q71" s="220">
        <v>678.00599999999997</v>
      </c>
      <c r="R71" s="221">
        <v>165.53211380474701</v>
      </c>
    </row>
    <row r="72" spans="1:18" ht="15.75" hidden="1" x14ac:dyDescent="0.25">
      <c r="A72" s="218" t="s">
        <v>97</v>
      </c>
      <c r="B72" s="219">
        <v>0.20100000000000001</v>
      </c>
      <c r="C72" s="219">
        <v>12.622999999999999</v>
      </c>
      <c r="D72" s="219">
        <v>16.829999999999998</v>
      </c>
      <c r="E72" s="219">
        <v>24.488</v>
      </c>
      <c r="F72" s="219">
        <v>89.435000000000002</v>
      </c>
      <c r="G72" s="219">
        <v>66.682000000000002</v>
      </c>
      <c r="H72" s="219">
        <v>135.887</v>
      </c>
      <c r="I72" s="219">
        <v>60.753</v>
      </c>
      <c r="J72" s="219">
        <v>40.887999999999998</v>
      </c>
      <c r="K72" s="219">
        <v>48.399000000000001</v>
      </c>
      <c r="L72" s="219">
        <v>31.466999999999999</v>
      </c>
      <c r="M72" s="219">
        <v>15.847</v>
      </c>
      <c r="N72" s="219"/>
      <c r="O72" s="219">
        <v>19.847999999999999</v>
      </c>
      <c r="P72" s="219">
        <v>9.9139999999999997</v>
      </c>
      <c r="Q72" s="220">
        <v>573.26199999999994</v>
      </c>
      <c r="R72" s="221">
        <v>165.64966770095899</v>
      </c>
    </row>
    <row r="73" spans="1:18" ht="15.75" hidden="1" x14ac:dyDescent="0.25">
      <c r="A73" s="218" t="s">
        <v>98</v>
      </c>
      <c r="B73" s="219">
        <v>9.7000000000000003E-2</v>
      </c>
      <c r="C73" s="219">
        <v>15.805</v>
      </c>
      <c r="D73" s="219">
        <v>22.088000000000001</v>
      </c>
      <c r="E73" s="219">
        <v>35.386000000000003</v>
      </c>
      <c r="F73" s="219">
        <v>110.07299999999999</v>
      </c>
      <c r="G73" s="219">
        <v>82.600999999999999</v>
      </c>
      <c r="H73" s="219">
        <v>153.80799999999999</v>
      </c>
      <c r="I73" s="219">
        <v>67.242000000000004</v>
      </c>
      <c r="J73" s="219">
        <v>43.274000000000001</v>
      </c>
      <c r="K73" s="219">
        <v>55.616</v>
      </c>
      <c r="L73" s="219">
        <v>34.286999999999999</v>
      </c>
      <c r="M73" s="219">
        <v>16.745000000000001</v>
      </c>
      <c r="N73" s="219"/>
      <c r="O73" s="219">
        <v>22.972999999999999</v>
      </c>
      <c r="P73" s="219">
        <v>10.632</v>
      </c>
      <c r="Q73" s="220">
        <v>670.62699999999995</v>
      </c>
      <c r="R73" s="221">
        <v>164.06078833930599</v>
      </c>
    </row>
    <row r="74" spans="1:18" ht="15.75" hidden="1" x14ac:dyDescent="0.25">
      <c r="A74" s="218" t="s">
        <v>99</v>
      </c>
      <c r="B74" s="219">
        <v>0.10100000000000001</v>
      </c>
      <c r="C74" s="219">
        <v>11.612</v>
      </c>
      <c r="D74" s="219">
        <v>18.838000000000001</v>
      </c>
      <c r="E74" s="219">
        <v>28.018000000000001</v>
      </c>
      <c r="F74" s="219">
        <v>74.921999999999997</v>
      </c>
      <c r="G74" s="219">
        <v>56.646999999999998</v>
      </c>
      <c r="H74" s="219">
        <v>101.843</v>
      </c>
      <c r="I74" s="219">
        <v>47.433999999999997</v>
      </c>
      <c r="J74" s="219">
        <v>30.866</v>
      </c>
      <c r="K74" s="219">
        <v>39.531999999999996</v>
      </c>
      <c r="L74" s="219">
        <v>23.061</v>
      </c>
      <c r="M74" s="219">
        <v>11.462999999999999</v>
      </c>
      <c r="N74" s="219"/>
      <c r="O74" s="219">
        <v>14.956</v>
      </c>
      <c r="P74" s="219">
        <v>8.8919999999999995</v>
      </c>
      <c r="Q74" s="220">
        <v>468.185</v>
      </c>
      <c r="R74" s="221">
        <v>163.29226223783101</v>
      </c>
    </row>
    <row r="75" spans="1:18" ht="15.75" hidden="1" x14ac:dyDescent="0.25">
      <c r="A75" s="218" t="s">
        <v>100</v>
      </c>
      <c r="B75" s="219">
        <v>0.46200000000000002</v>
      </c>
      <c r="C75" s="219">
        <v>19.201000000000001</v>
      </c>
      <c r="D75" s="219">
        <v>36.927999999999997</v>
      </c>
      <c r="E75" s="219">
        <v>35.024999999999999</v>
      </c>
      <c r="F75" s="219">
        <v>119.61</v>
      </c>
      <c r="G75" s="219">
        <v>90.188999999999993</v>
      </c>
      <c r="H75" s="219">
        <v>143.85300000000001</v>
      </c>
      <c r="I75" s="219">
        <v>68.617999999999995</v>
      </c>
      <c r="J75" s="219">
        <v>40.234999999999999</v>
      </c>
      <c r="K75" s="219">
        <v>51.832999999999998</v>
      </c>
      <c r="L75" s="219">
        <v>29.082999999999998</v>
      </c>
      <c r="M75" s="219">
        <v>12.734</v>
      </c>
      <c r="N75" s="219"/>
      <c r="O75" s="219">
        <v>19.902000000000001</v>
      </c>
      <c r="P75" s="219">
        <v>7.492</v>
      </c>
      <c r="Q75" s="220">
        <v>675.16499999999996</v>
      </c>
      <c r="R75" s="221">
        <v>160.76876255292601</v>
      </c>
    </row>
    <row r="76" spans="1:18" ht="15.75" hidden="1" x14ac:dyDescent="0.25">
      <c r="A76" s="218" t="s">
        <v>101</v>
      </c>
      <c r="B76" s="219">
        <v>1.18</v>
      </c>
      <c r="C76" s="219">
        <v>16.587</v>
      </c>
      <c r="D76" s="219">
        <v>41.075000000000003</v>
      </c>
      <c r="E76" s="219">
        <v>29.152000000000001</v>
      </c>
      <c r="F76" s="219">
        <v>97.119</v>
      </c>
      <c r="G76" s="219">
        <v>73.231999999999999</v>
      </c>
      <c r="H76" s="219">
        <v>112.819</v>
      </c>
      <c r="I76" s="219">
        <v>51.86</v>
      </c>
      <c r="J76" s="219">
        <v>36.713999999999999</v>
      </c>
      <c r="K76" s="219">
        <v>43.036000000000001</v>
      </c>
      <c r="L76" s="219">
        <v>22.285</v>
      </c>
      <c r="M76" s="219">
        <v>8.4740000000000002</v>
      </c>
      <c r="N76" s="219"/>
      <c r="O76" s="219">
        <v>15.247999999999999</v>
      </c>
      <c r="P76" s="219">
        <v>7.7350000000000003</v>
      </c>
      <c r="Q76" s="220">
        <v>556.51599999999996</v>
      </c>
      <c r="R76" s="221">
        <v>159.31027313263399</v>
      </c>
    </row>
    <row r="77" spans="1:18" ht="15.75" hidden="1" x14ac:dyDescent="0.25">
      <c r="A77" s="218" t="s">
        <v>102</v>
      </c>
      <c r="B77" s="219">
        <v>1.149</v>
      </c>
      <c r="C77" s="219">
        <v>21.038</v>
      </c>
      <c r="D77" s="219">
        <v>45.529000000000003</v>
      </c>
      <c r="E77" s="219">
        <v>29.308</v>
      </c>
      <c r="F77" s="219">
        <v>101.04300000000001</v>
      </c>
      <c r="G77" s="219">
        <v>79.575000000000003</v>
      </c>
      <c r="H77" s="219">
        <v>105.32899999999999</v>
      </c>
      <c r="I77" s="219">
        <v>44.488</v>
      </c>
      <c r="J77" s="219">
        <v>32.549999999999997</v>
      </c>
      <c r="K77" s="219">
        <v>37.296999999999997</v>
      </c>
      <c r="L77" s="219">
        <v>19.471</v>
      </c>
      <c r="M77" s="219">
        <v>6.2430000000000003</v>
      </c>
      <c r="N77" s="219"/>
      <c r="O77" s="219">
        <v>11.888</v>
      </c>
      <c r="P77" s="219">
        <v>7.22</v>
      </c>
      <c r="Q77" s="220">
        <v>542.12800000000004</v>
      </c>
      <c r="R77" s="221">
        <v>156.02572778870399</v>
      </c>
    </row>
    <row r="78" spans="1:18" ht="15.75" hidden="1" x14ac:dyDescent="0.25">
      <c r="A78" s="218" t="s">
        <v>103</v>
      </c>
      <c r="B78" s="219">
        <v>0.92200000000000004</v>
      </c>
      <c r="C78" s="219">
        <v>14.195</v>
      </c>
      <c r="D78" s="219">
        <v>28.649000000000001</v>
      </c>
      <c r="E78" s="219">
        <v>19.161999999999999</v>
      </c>
      <c r="F78" s="219">
        <v>67.212000000000003</v>
      </c>
      <c r="G78" s="219">
        <v>44.000999999999998</v>
      </c>
      <c r="H78" s="219">
        <v>69.694999999999993</v>
      </c>
      <c r="I78" s="219">
        <v>26.009</v>
      </c>
      <c r="J78" s="219">
        <v>19.821000000000002</v>
      </c>
      <c r="K78" s="219">
        <v>21.222000000000001</v>
      </c>
      <c r="L78" s="219">
        <v>10.717000000000001</v>
      </c>
      <c r="M78" s="219">
        <v>4.7329999999999997</v>
      </c>
      <c r="N78" s="219"/>
      <c r="O78" s="219">
        <v>6.3209999999999997</v>
      </c>
      <c r="P78" s="219">
        <v>5.53</v>
      </c>
      <c r="Q78" s="220">
        <v>338.18900000000002</v>
      </c>
      <c r="R78" s="221">
        <v>154.854631920375</v>
      </c>
    </row>
    <row r="79" spans="1:18" ht="15.75" hidden="1" x14ac:dyDescent="0.25">
      <c r="A79" s="218" t="s">
        <v>104</v>
      </c>
      <c r="B79" s="219">
        <v>2.4830000000000001</v>
      </c>
      <c r="C79" s="219">
        <v>26.57</v>
      </c>
      <c r="D79" s="219">
        <v>51.09</v>
      </c>
      <c r="E79" s="219">
        <v>29.504999999999999</v>
      </c>
      <c r="F79" s="219">
        <v>88.009</v>
      </c>
      <c r="G79" s="219">
        <v>58.040999999999997</v>
      </c>
      <c r="H79" s="219">
        <v>89.322000000000003</v>
      </c>
      <c r="I79" s="219">
        <v>32.790999999999997</v>
      </c>
      <c r="J79" s="219">
        <v>28.349</v>
      </c>
      <c r="K79" s="219">
        <v>28.460999999999999</v>
      </c>
      <c r="L79" s="219">
        <v>16.526</v>
      </c>
      <c r="M79" s="219">
        <v>6.4539999999999997</v>
      </c>
      <c r="N79" s="219"/>
      <c r="O79" s="219">
        <v>10.305</v>
      </c>
      <c r="P79" s="219">
        <v>4.3979999999999997</v>
      </c>
      <c r="Q79" s="220">
        <v>472.30399999999997</v>
      </c>
      <c r="R79" s="221">
        <v>153.54664825841101</v>
      </c>
    </row>
    <row r="80" spans="1:18" ht="15.75" hidden="1" x14ac:dyDescent="0.25">
      <c r="A80" s="218" t="s">
        <v>105</v>
      </c>
      <c r="B80" s="219">
        <v>3.03</v>
      </c>
      <c r="C80" s="219">
        <v>23.576000000000001</v>
      </c>
      <c r="D80" s="219">
        <v>54.906999999999996</v>
      </c>
      <c r="E80" s="219">
        <v>29.975999999999999</v>
      </c>
      <c r="F80" s="219">
        <v>82.105000000000004</v>
      </c>
      <c r="G80" s="219">
        <v>53.968000000000004</v>
      </c>
      <c r="H80" s="219">
        <v>82.887</v>
      </c>
      <c r="I80" s="219">
        <v>27.314</v>
      </c>
      <c r="J80" s="219">
        <v>26.251999999999999</v>
      </c>
      <c r="K80" s="219">
        <v>20.952999999999999</v>
      </c>
      <c r="L80" s="219">
        <v>14.585000000000001</v>
      </c>
      <c r="M80" s="219">
        <v>5.0960000000000001</v>
      </c>
      <c r="N80" s="219"/>
      <c r="O80" s="219">
        <v>8.3510000000000009</v>
      </c>
      <c r="P80" s="219">
        <v>5.024</v>
      </c>
      <c r="Q80" s="220">
        <v>438.024</v>
      </c>
      <c r="R80" s="221">
        <v>151.47989838337199</v>
      </c>
    </row>
    <row r="81" spans="1:18" ht="15.75" hidden="1" x14ac:dyDescent="0.25">
      <c r="A81" s="218" t="s">
        <v>106</v>
      </c>
      <c r="B81" s="219">
        <v>7.4989999999999997</v>
      </c>
      <c r="C81" s="219">
        <v>31.942</v>
      </c>
      <c r="D81" s="219">
        <v>89.807000000000002</v>
      </c>
      <c r="E81" s="219">
        <v>44.957000000000001</v>
      </c>
      <c r="F81" s="219">
        <v>116.307</v>
      </c>
      <c r="G81" s="219">
        <v>78.578000000000003</v>
      </c>
      <c r="H81" s="219">
        <v>100.032</v>
      </c>
      <c r="I81" s="219">
        <v>28.997</v>
      </c>
      <c r="J81" s="219">
        <v>29.149000000000001</v>
      </c>
      <c r="K81" s="219">
        <v>21.283999999999999</v>
      </c>
      <c r="L81" s="219">
        <v>16.282</v>
      </c>
      <c r="M81" s="219">
        <v>7.48</v>
      </c>
      <c r="N81" s="219"/>
      <c r="O81" s="219">
        <v>7.3710000000000004</v>
      </c>
      <c r="P81" s="219">
        <v>5.1719999999999997</v>
      </c>
      <c r="Q81" s="220">
        <v>584.85699999999997</v>
      </c>
      <c r="R81" s="221">
        <v>147.418734312601</v>
      </c>
    </row>
    <row r="82" spans="1:18" ht="15.75" hidden="1" x14ac:dyDescent="0.25">
      <c r="A82" s="218" t="s">
        <v>107</v>
      </c>
      <c r="B82" s="219">
        <v>4.9749999999999996</v>
      </c>
      <c r="C82" s="219">
        <v>27.294</v>
      </c>
      <c r="D82" s="219">
        <v>73.409000000000006</v>
      </c>
      <c r="E82" s="219">
        <v>38.113</v>
      </c>
      <c r="F82" s="219">
        <v>90.974999999999994</v>
      </c>
      <c r="G82" s="219">
        <v>63.354999999999997</v>
      </c>
      <c r="H82" s="219">
        <v>83.111999999999995</v>
      </c>
      <c r="I82" s="219">
        <v>22.632999999999999</v>
      </c>
      <c r="J82" s="219">
        <v>23.523</v>
      </c>
      <c r="K82" s="219">
        <v>15.794</v>
      </c>
      <c r="L82" s="219">
        <v>12.474</v>
      </c>
      <c r="M82" s="219">
        <v>7.74</v>
      </c>
      <c r="N82" s="219"/>
      <c r="O82" s="219">
        <v>5.35</v>
      </c>
      <c r="P82" s="219">
        <v>4.32</v>
      </c>
      <c r="Q82" s="220">
        <v>473.06700000000001</v>
      </c>
      <c r="R82" s="221">
        <v>147.233776429502</v>
      </c>
    </row>
    <row r="83" spans="1:18" ht="15.75" hidden="1" x14ac:dyDescent="0.25">
      <c r="A83" s="218" t="s">
        <v>46</v>
      </c>
      <c r="B83" s="219">
        <v>8.3149999999999995</v>
      </c>
      <c r="C83" s="219">
        <v>36.252000000000002</v>
      </c>
      <c r="D83" s="219">
        <v>101.70699999999999</v>
      </c>
      <c r="E83" s="219">
        <v>71.186999999999998</v>
      </c>
      <c r="F83" s="219">
        <v>108.334</v>
      </c>
      <c r="G83" s="219">
        <v>66.251000000000005</v>
      </c>
      <c r="H83" s="219">
        <v>94.146000000000001</v>
      </c>
      <c r="I83" s="219">
        <v>26.077999999999999</v>
      </c>
      <c r="J83" s="219">
        <v>28.510999999999999</v>
      </c>
      <c r="K83" s="219">
        <v>20.335999999999999</v>
      </c>
      <c r="L83" s="219">
        <v>15.843</v>
      </c>
      <c r="M83" s="219">
        <v>9.8230000000000004</v>
      </c>
      <c r="N83" s="219"/>
      <c r="O83" s="219">
        <v>7.0330000000000004</v>
      </c>
      <c r="P83" s="219">
        <v>3.7250000000000001</v>
      </c>
      <c r="Q83" s="220">
        <v>597.54100000000005</v>
      </c>
      <c r="R83" s="221">
        <v>145.48846107211699</v>
      </c>
    </row>
    <row r="84" spans="1:18" ht="15.75" hidden="1" x14ac:dyDescent="0.25">
      <c r="A84" s="218" t="s">
        <v>47</v>
      </c>
      <c r="B84" s="219">
        <v>7.6719999999999997</v>
      </c>
      <c r="C84" s="219">
        <v>30.597000000000001</v>
      </c>
      <c r="D84" s="219">
        <v>81.028999999999996</v>
      </c>
      <c r="E84" s="219">
        <v>60.295999999999999</v>
      </c>
      <c r="F84" s="219">
        <v>86.524000000000001</v>
      </c>
      <c r="G84" s="219">
        <v>49.465000000000003</v>
      </c>
      <c r="H84" s="219">
        <v>77.274000000000001</v>
      </c>
      <c r="I84" s="219">
        <v>20.760999999999999</v>
      </c>
      <c r="J84" s="219">
        <v>26.722999999999999</v>
      </c>
      <c r="K84" s="219">
        <v>18.891999999999999</v>
      </c>
      <c r="L84" s="219">
        <v>10.901</v>
      </c>
      <c r="M84" s="219">
        <v>6.7220000000000004</v>
      </c>
      <c r="N84" s="219"/>
      <c r="O84" s="219">
        <v>5.3659999999999997</v>
      </c>
      <c r="P84" s="219">
        <v>4.4669999999999996</v>
      </c>
      <c r="Q84" s="220">
        <v>486.68900000000002</v>
      </c>
      <c r="R84" s="221">
        <v>145.054647029791</v>
      </c>
    </row>
    <row r="85" spans="1:18" ht="15.75" hidden="1" x14ac:dyDescent="0.25">
      <c r="A85" s="218" t="s">
        <v>48</v>
      </c>
      <c r="B85" s="219">
        <v>9.8559999999999999</v>
      </c>
      <c r="C85" s="219">
        <v>42.042999999999999</v>
      </c>
      <c r="D85" s="219">
        <v>81.605999999999995</v>
      </c>
      <c r="E85" s="219">
        <v>69.718999999999994</v>
      </c>
      <c r="F85" s="219">
        <v>95.546000000000006</v>
      </c>
      <c r="G85" s="219">
        <v>57.05</v>
      </c>
      <c r="H85" s="219">
        <v>73.546999999999997</v>
      </c>
      <c r="I85" s="219">
        <v>17.55</v>
      </c>
      <c r="J85" s="219">
        <v>23.777999999999999</v>
      </c>
      <c r="K85" s="219">
        <v>19.902000000000001</v>
      </c>
      <c r="L85" s="219">
        <v>11.102</v>
      </c>
      <c r="M85" s="219">
        <v>7.2439999999999998</v>
      </c>
      <c r="N85" s="219"/>
      <c r="O85" s="219">
        <v>5.2489999999999997</v>
      </c>
      <c r="P85" s="219">
        <v>4.9210000000000003</v>
      </c>
      <c r="Q85" s="220">
        <v>519.11300000000006</v>
      </c>
      <c r="R85" s="221">
        <v>143.194071475247</v>
      </c>
    </row>
    <row r="86" spans="1:18" ht="15.75" hidden="1" x14ac:dyDescent="0.25">
      <c r="A86" s="218" t="s">
        <v>49</v>
      </c>
      <c r="B86" s="219">
        <v>10.739000000000001</v>
      </c>
      <c r="C86" s="219">
        <v>28.861000000000001</v>
      </c>
      <c r="D86" s="219">
        <v>60.506999999999998</v>
      </c>
      <c r="E86" s="219">
        <v>53.125999999999998</v>
      </c>
      <c r="F86" s="219">
        <v>70.772999999999996</v>
      </c>
      <c r="G86" s="219">
        <v>44.951000000000001</v>
      </c>
      <c r="H86" s="219">
        <v>55.234000000000002</v>
      </c>
      <c r="I86" s="219">
        <v>14.821</v>
      </c>
      <c r="J86" s="219">
        <v>17.533999999999999</v>
      </c>
      <c r="K86" s="219">
        <v>17.326000000000001</v>
      </c>
      <c r="L86" s="219">
        <v>5.95</v>
      </c>
      <c r="M86" s="219">
        <v>6.1749999999999998</v>
      </c>
      <c r="N86" s="219"/>
      <c r="O86" s="219">
        <v>3.2080000000000002</v>
      </c>
      <c r="P86" s="219">
        <v>3.7759999999999998</v>
      </c>
      <c r="Q86" s="220">
        <v>392.98099999999999</v>
      </c>
      <c r="R86" s="221">
        <v>142.98851761924999</v>
      </c>
    </row>
    <row r="87" spans="1:18" ht="15.75" hidden="1" x14ac:dyDescent="0.25">
      <c r="A87" s="218" t="s">
        <v>50</v>
      </c>
      <c r="B87" s="219">
        <v>16.245000000000001</v>
      </c>
      <c r="C87" s="219">
        <v>51.945</v>
      </c>
      <c r="D87" s="219">
        <v>93.710999999999999</v>
      </c>
      <c r="E87" s="219">
        <v>76.608000000000004</v>
      </c>
      <c r="F87" s="219">
        <v>94.444000000000003</v>
      </c>
      <c r="G87" s="219">
        <v>56.581000000000003</v>
      </c>
      <c r="H87" s="219">
        <v>73.271000000000001</v>
      </c>
      <c r="I87" s="219">
        <v>22.021999999999998</v>
      </c>
      <c r="J87" s="219">
        <v>22.13</v>
      </c>
      <c r="K87" s="219">
        <v>16.53</v>
      </c>
      <c r="L87" s="219">
        <v>6.3150000000000004</v>
      </c>
      <c r="M87" s="219">
        <v>9.4420000000000002</v>
      </c>
      <c r="N87" s="219"/>
      <c r="O87" s="219">
        <v>3.6760000000000002</v>
      </c>
      <c r="P87" s="219">
        <v>3.5960000000000001</v>
      </c>
      <c r="Q87" s="220">
        <v>546.51599999999996</v>
      </c>
      <c r="R87" s="221">
        <v>140.264171516982</v>
      </c>
    </row>
    <row r="88" spans="1:18" ht="15.75" hidden="1" x14ac:dyDescent="0.25">
      <c r="A88" s="218" t="s">
        <v>51</v>
      </c>
      <c r="B88" s="219">
        <v>14.936</v>
      </c>
      <c r="C88" s="219">
        <v>47.232999999999997</v>
      </c>
      <c r="D88" s="219">
        <v>76.72</v>
      </c>
      <c r="E88" s="219">
        <v>67.662999999999997</v>
      </c>
      <c r="F88" s="219">
        <v>84.042000000000002</v>
      </c>
      <c r="G88" s="219">
        <v>48.418999999999997</v>
      </c>
      <c r="H88" s="219">
        <v>54.637</v>
      </c>
      <c r="I88" s="219">
        <v>19.984999999999999</v>
      </c>
      <c r="J88" s="219">
        <v>17.306999999999999</v>
      </c>
      <c r="K88" s="219">
        <v>11.542</v>
      </c>
      <c r="L88" s="219">
        <v>5.468</v>
      </c>
      <c r="M88" s="219">
        <v>6.2549999999999999</v>
      </c>
      <c r="N88" s="219"/>
      <c r="O88" s="219">
        <v>2.74</v>
      </c>
      <c r="P88" s="219">
        <v>3.7559999999999998</v>
      </c>
      <c r="Q88" s="220">
        <v>460.70299999999997</v>
      </c>
      <c r="R88" s="221">
        <v>138.844404274456</v>
      </c>
    </row>
    <row r="89" spans="1:18" ht="15.75" hidden="1" x14ac:dyDescent="0.25">
      <c r="A89" s="218" t="s">
        <v>52</v>
      </c>
      <c r="B89" s="219">
        <v>22.09</v>
      </c>
      <c r="C89" s="219">
        <v>59.055</v>
      </c>
      <c r="D89" s="219">
        <v>85.683000000000007</v>
      </c>
      <c r="E89" s="219">
        <v>82.456000000000003</v>
      </c>
      <c r="F89" s="219">
        <v>97.653000000000006</v>
      </c>
      <c r="G89" s="219">
        <v>52.741</v>
      </c>
      <c r="H89" s="219">
        <v>53.042999999999999</v>
      </c>
      <c r="I89" s="219">
        <v>17.326000000000001</v>
      </c>
      <c r="J89" s="219">
        <v>14.952</v>
      </c>
      <c r="K89" s="219">
        <v>13.074</v>
      </c>
      <c r="L89" s="219">
        <v>5.0529999999999999</v>
      </c>
      <c r="M89" s="219">
        <v>6.6950000000000003</v>
      </c>
      <c r="N89" s="219"/>
      <c r="O89" s="219">
        <v>2.8119999999999998</v>
      </c>
      <c r="P89" s="219">
        <v>3.778</v>
      </c>
      <c r="Q89" s="220">
        <v>516.41099999999994</v>
      </c>
      <c r="R89" s="221">
        <v>136.55695595094301</v>
      </c>
    </row>
    <row r="90" spans="1:18" ht="15.75" hidden="1" x14ac:dyDescent="0.25">
      <c r="A90" s="218" t="s">
        <v>53</v>
      </c>
      <c r="B90" s="219">
        <v>19.626999999999999</v>
      </c>
      <c r="C90" s="219">
        <v>43.338999999999999</v>
      </c>
      <c r="D90" s="219">
        <v>59.938000000000002</v>
      </c>
      <c r="E90" s="219">
        <v>69.093000000000004</v>
      </c>
      <c r="F90" s="219">
        <v>67.102000000000004</v>
      </c>
      <c r="G90" s="219">
        <v>38.354999999999997</v>
      </c>
      <c r="H90" s="219">
        <v>37.554000000000002</v>
      </c>
      <c r="I90" s="219">
        <v>13.709</v>
      </c>
      <c r="J90" s="219">
        <v>9.3059999999999992</v>
      </c>
      <c r="K90" s="219">
        <v>10.125</v>
      </c>
      <c r="L90" s="219">
        <v>4.4939999999999998</v>
      </c>
      <c r="M90" s="219">
        <v>5.7370000000000001</v>
      </c>
      <c r="N90" s="219"/>
      <c r="O90" s="219">
        <v>2.2080000000000002</v>
      </c>
      <c r="P90" s="219">
        <v>3.194</v>
      </c>
      <c r="Q90" s="220">
        <v>383.78100000000001</v>
      </c>
      <c r="R90" s="221">
        <v>136.51437647633799</v>
      </c>
    </row>
    <row r="91" spans="1:18" ht="15.75" hidden="1" x14ac:dyDescent="0.25">
      <c r="A91" s="218" t="s">
        <v>54</v>
      </c>
      <c r="B91" s="219">
        <v>34.454000000000001</v>
      </c>
      <c r="C91" s="219">
        <v>65.875</v>
      </c>
      <c r="D91" s="219">
        <v>91.265000000000001</v>
      </c>
      <c r="E91" s="219">
        <v>96.584999999999994</v>
      </c>
      <c r="F91" s="219">
        <v>99.18</v>
      </c>
      <c r="G91" s="219">
        <v>55.771999999999998</v>
      </c>
      <c r="H91" s="219">
        <v>46.063000000000002</v>
      </c>
      <c r="I91" s="219">
        <v>17.37</v>
      </c>
      <c r="J91" s="219">
        <v>12.702</v>
      </c>
      <c r="K91" s="219">
        <v>12.648</v>
      </c>
      <c r="L91" s="219">
        <v>5.2919999999999998</v>
      </c>
      <c r="M91" s="219">
        <v>7.91</v>
      </c>
      <c r="N91" s="219"/>
      <c r="O91" s="219">
        <v>2.863</v>
      </c>
      <c r="P91" s="219">
        <v>3.0190000000000001</v>
      </c>
      <c r="Q91" s="220">
        <v>550.99800000000005</v>
      </c>
      <c r="R91" s="221">
        <v>134.74433326824601</v>
      </c>
    </row>
    <row r="92" spans="1:18" ht="15.75" hidden="1" x14ac:dyDescent="0.25">
      <c r="A92" s="218" t="s">
        <v>55</v>
      </c>
      <c r="B92" s="219">
        <v>42.851999999999997</v>
      </c>
      <c r="C92" s="219">
        <v>47.790999999999997</v>
      </c>
      <c r="D92" s="219">
        <v>85.71</v>
      </c>
      <c r="E92" s="219">
        <v>92.453999999999994</v>
      </c>
      <c r="F92" s="219">
        <v>78.917000000000002</v>
      </c>
      <c r="G92" s="219">
        <v>48.139000000000003</v>
      </c>
      <c r="H92" s="219">
        <v>37.03</v>
      </c>
      <c r="I92" s="219">
        <v>13.515000000000001</v>
      </c>
      <c r="J92" s="219">
        <v>8.9369999999999994</v>
      </c>
      <c r="K92" s="219">
        <v>12.473000000000001</v>
      </c>
      <c r="L92" s="219">
        <v>4.5549999999999997</v>
      </c>
      <c r="M92" s="219">
        <v>5.6760000000000002</v>
      </c>
      <c r="N92" s="219"/>
      <c r="O92" s="219">
        <v>2.363</v>
      </c>
      <c r="P92" s="219">
        <v>3.423</v>
      </c>
      <c r="Q92" s="220">
        <v>483.83499999999998</v>
      </c>
      <c r="R92" s="221">
        <v>133.211356086026</v>
      </c>
    </row>
    <row r="93" spans="1:18" ht="15.75" hidden="1" x14ac:dyDescent="0.25">
      <c r="A93" s="218" t="s">
        <v>56</v>
      </c>
      <c r="B93" s="219">
        <v>52.692</v>
      </c>
      <c r="C93" s="219">
        <v>59.625999999999998</v>
      </c>
      <c r="D93" s="219">
        <v>99.578000000000003</v>
      </c>
      <c r="E93" s="219">
        <v>110.157</v>
      </c>
      <c r="F93" s="219">
        <v>84.096999999999994</v>
      </c>
      <c r="G93" s="219">
        <v>52.716000000000001</v>
      </c>
      <c r="H93" s="219">
        <v>40.332000000000001</v>
      </c>
      <c r="I93" s="219">
        <v>15.786</v>
      </c>
      <c r="J93" s="219">
        <v>9.5060000000000002</v>
      </c>
      <c r="K93" s="219">
        <v>12.942</v>
      </c>
      <c r="L93" s="219">
        <v>4.2880000000000003</v>
      </c>
      <c r="M93" s="219">
        <v>7.093</v>
      </c>
      <c r="N93" s="219"/>
      <c r="O93" s="219">
        <v>2.1869999999999998</v>
      </c>
      <c r="P93" s="219">
        <v>3.988</v>
      </c>
      <c r="Q93" s="220">
        <v>554.98800000000006</v>
      </c>
      <c r="R93" s="221">
        <v>131.94921778584401</v>
      </c>
    </row>
    <row r="94" spans="1:18" ht="15.75" hidden="1" x14ac:dyDescent="0.25">
      <c r="A94" s="218" t="s">
        <v>57</v>
      </c>
      <c r="B94" s="219">
        <v>43.223999999999997</v>
      </c>
      <c r="C94" s="219">
        <v>46.8</v>
      </c>
      <c r="D94" s="219">
        <v>74.055000000000007</v>
      </c>
      <c r="E94" s="219">
        <v>83.497</v>
      </c>
      <c r="F94" s="219">
        <v>60.649000000000001</v>
      </c>
      <c r="G94" s="219">
        <v>37.463000000000001</v>
      </c>
      <c r="H94" s="219">
        <v>32.003</v>
      </c>
      <c r="I94" s="219">
        <v>12.459</v>
      </c>
      <c r="J94" s="219">
        <v>7.4139999999999997</v>
      </c>
      <c r="K94" s="219">
        <v>9.0139999999999993</v>
      </c>
      <c r="L94" s="219">
        <v>4.3529999999999998</v>
      </c>
      <c r="M94" s="219">
        <v>4.3970000000000002</v>
      </c>
      <c r="N94" s="219"/>
      <c r="O94" s="219">
        <v>2.0790000000000002</v>
      </c>
      <c r="P94" s="219">
        <v>3.597</v>
      </c>
      <c r="Q94" s="220">
        <v>421.00400000000002</v>
      </c>
      <c r="R94" s="221">
        <v>131.620413649028</v>
      </c>
    </row>
    <row r="95" spans="1:18" ht="15.75" hidden="1" x14ac:dyDescent="0.25">
      <c r="A95" s="218" t="s">
        <v>58</v>
      </c>
      <c r="B95" s="219">
        <v>85.332999999999998</v>
      </c>
      <c r="C95" s="219">
        <v>63.585999999999999</v>
      </c>
      <c r="D95" s="219">
        <v>113.364</v>
      </c>
      <c r="E95" s="219">
        <v>102.07899999999999</v>
      </c>
      <c r="F95" s="219">
        <v>82.548000000000002</v>
      </c>
      <c r="G95" s="219">
        <v>48.290999999999997</v>
      </c>
      <c r="H95" s="219">
        <v>42.655000000000001</v>
      </c>
      <c r="I95" s="219">
        <v>17.632000000000001</v>
      </c>
      <c r="J95" s="219">
        <v>10.367000000000001</v>
      </c>
      <c r="K95" s="219">
        <v>8.8109999999999999</v>
      </c>
      <c r="L95" s="219">
        <v>5.351</v>
      </c>
      <c r="M95" s="219">
        <v>7.8780000000000001</v>
      </c>
      <c r="N95" s="219"/>
      <c r="O95" s="219">
        <v>2.4710000000000001</v>
      </c>
      <c r="P95" s="219">
        <v>3.786</v>
      </c>
      <c r="Q95" s="220">
        <v>594.15200000000004</v>
      </c>
      <c r="R95" s="221">
        <v>129.74638952785199</v>
      </c>
    </row>
    <row r="96" spans="1:18" ht="15.75" hidden="1" x14ac:dyDescent="0.25">
      <c r="A96" s="218" t="s">
        <v>59</v>
      </c>
      <c r="B96" s="219">
        <v>77.763999999999996</v>
      </c>
      <c r="C96" s="219">
        <v>61.59</v>
      </c>
      <c r="D96" s="219">
        <v>102.96899999999999</v>
      </c>
      <c r="E96" s="219">
        <v>96.67</v>
      </c>
      <c r="F96" s="219">
        <v>78.606999999999999</v>
      </c>
      <c r="G96" s="219">
        <v>44.857999999999997</v>
      </c>
      <c r="H96" s="219">
        <v>36.323</v>
      </c>
      <c r="I96" s="219">
        <v>15.315</v>
      </c>
      <c r="J96" s="219">
        <v>8.2080000000000002</v>
      </c>
      <c r="K96" s="219">
        <v>8.0839999999999996</v>
      </c>
      <c r="L96" s="219">
        <v>4.4089999999999998</v>
      </c>
      <c r="M96" s="219">
        <v>4.7670000000000003</v>
      </c>
      <c r="N96" s="219"/>
      <c r="O96" s="219">
        <v>2.6360000000000001</v>
      </c>
      <c r="P96" s="219">
        <v>4.1440000000000001</v>
      </c>
      <c r="Q96" s="220">
        <v>546.34400000000005</v>
      </c>
      <c r="R96" s="221">
        <v>128.81003469205999</v>
      </c>
    </row>
    <row r="97" spans="1:18" ht="15.75" hidden="1" x14ac:dyDescent="0.25">
      <c r="A97" s="222" t="s">
        <v>108</v>
      </c>
      <c r="B97" s="222"/>
      <c r="C97" s="208"/>
      <c r="D97" s="208"/>
      <c r="E97" s="208"/>
      <c r="F97" s="208"/>
      <c r="G97" s="208"/>
      <c r="H97" s="208"/>
      <c r="I97" s="208"/>
      <c r="J97" s="208"/>
      <c r="K97" s="208"/>
      <c r="L97" s="208"/>
      <c r="M97" s="208"/>
      <c r="N97" s="208"/>
      <c r="O97" s="208"/>
      <c r="P97" s="208"/>
      <c r="Q97" s="208"/>
      <c r="R97" s="208"/>
    </row>
    <row r="98" spans="1:18" ht="15.75" hidden="1" x14ac:dyDescent="0.25">
      <c r="A98" s="218">
        <v>2001</v>
      </c>
      <c r="B98" s="223">
        <v>9.1647969707445761E-3</v>
      </c>
      <c r="C98" s="223">
        <v>4.6404035294909241E-4</v>
      </c>
      <c r="D98" s="223">
        <v>0.53983361059744428</v>
      </c>
      <c r="E98" s="223">
        <v>0.82773197957294375</v>
      </c>
      <c r="F98" s="223">
        <v>7.1109543685918926</v>
      </c>
      <c r="G98" s="223">
        <v>11.498997286137337</v>
      </c>
      <c r="H98" s="223">
        <v>20.084633226372031</v>
      </c>
      <c r="I98" s="223">
        <v>9.1262042813909776</v>
      </c>
      <c r="J98" s="223">
        <v>7.2978466207421402</v>
      </c>
      <c r="K98" s="223">
        <v>9.3786809034246943</v>
      </c>
      <c r="L98" s="223">
        <v>7.4992788039514586</v>
      </c>
      <c r="M98" s="223">
        <v>5.7125687649798031</v>
      </c>
      <c r="N98" s="223"/>
      <c r="O98" s="223">
        <v>3.8248526091828947</v>
      </c>
      <c r="P98" s="223">
        <v>17.088788707732675</v>
      </c>
      <c r="Q98" s="223">
        <v>100</v>
      </c>
      <c r="R98" s="208"/>
    </row>
    <row r="99" spans="1:18" ht="15.75" hidden="1" x14ac:dyDescent="0.25">
      <c r="A99" s="218">
        <v>2002</v>
      </c>
      <c r="B99" s="223">
        <v>3.7283786660681382E-3</v>
      </c>
      <c r="C99" s="223">
        <v>0.16393680994701601</v>
      </c>
      <c r="D99" s="223">
        <v>1.3073559792567924</v>
      </c>
      <c r="E99" s="223">
        <v>0.97728261594978028</v>
      </c>
      <c r="F99" s="223">
        <v>8.1271198162953269</v>
      </c>
      <c r="G99" s="223">
        <v>10.144955634158064</v>
      </c>
      <c r="H99" s="223">
        <v>17.665356390124124</v>
      </c>
      <c r="I99" s="223">
        <v>7.6375091298672597</v>
      </c>
      <c r="J99" s="223">
        <v>5.8060549615212684</v>
      </c>
      <c r="K99" s="223">
        <v>7.5013860247691122</v>
      </c>
      <c r="L99" s="223">
        <v>6.7993696057351407</v>
      </c>
      <c r="M99" s="223">
        <v>5.0425948620704961</v>
      </c>
      <c r="N99" s="223"/>
      <c r="O99" s="223">
        <v>3.048956221750541</v>
      </c>
      <c r="P99" s="223">
        <v>25.774393569889021</v>
      </c>
      <c r="Q99" s="223">
        <v>100</v>
      </c>
      <c r="R99" s="208"/>
    </row>
    <row r="100" spans="1:18" ht="15.75" hidden="1" x14ac:dyDescent="0.25">
      <c r="A100" s="218">
        <v>2003</v>
      </c>
      <c r="B100" s="223">
        <v>1.3605154237098535E-3</v>
      </c>
      <c r="C100" s="223">
        <v>0.24013097228478913</v>
      </c>
      <c r="D100" s="223">
        <v>2.5582602938108638</v>
      </c>
      <c r="E100" s="223">
        <v>1.66130270863504</v>
      </c>
      <c r="F100" s="223">
        <v>9.8394365047451764</v>
      </c>
      <c r="G100" s="223">
        <v>17.772942069253258</v>
      </c>
      <c r="H100" s="223">
        <v>20.90991271537715</v>
      </c>
      <c r="I100" s="223">
        <v>9.3017305756189579</v>
      </c>
      <c r="J100" s="223">
        <v>8.1770756174472492</v>
      </c>
      <c r="K100" s="223">
        <v>8.6820913843093255</v>
      </c>
      <c r="L100" s="223">
        <v>8.3183424689424559</v>
      </c>
      <c r="M100" s="223">
        <v>5.2810673697004145</v>
      </c>
      <c r="N100" s="223"/>
      <c r="O100" s="223">
        <v>3.971798026950299</v>
      </c>
      <c r="P100" s="223">
        <v>3.2845487775013074</v>
      </c>
      <c r="Q100" s="223">
        <v>100</v>
      </c>
      <c r="R100" s="208"/>
    </row>
    <row r="101" spans="1:18" ht="15.75" hidden="1" x14ac:dyDescent="0.25">
      <c r="A101" s="218">
        <v>2004</v>
      </c>
      <c r="B101" s="223">
        <v>7.6950335099471771E-4</v>
      </c>
      <c r="C101" s="223">
        <v>0.31761250812306974</v>
      </c>
      <c r="D101" s="223">
        <v>2.7356228879537712</v>
      </c>
      <c r="E101" s="223">
        <v>3.1939390838062249</v>
      </c>
      <c r="F101" s="223">
        <v>9.3607004635103443</v>
      </c>
      <c r="G101" s="223">
        <v>17.742631139722953</v>
      </c>
      <c r="H101" s="223">
        <v>21.847816091777123</v>
      </c>
      <c r="I101" s="223">
        <v>8.846172047867725</v>
      </c>
      <c r="J101" s="223">
        <v>8.4520324314882309</v>
      </c>
      <c r="K101" s="223">
        <v>7.629164023102029</v>
      </c>
      <c r="L101" s="223">
        <v>7.7645196625420008</v>
      </c>
      <c r="M101" s="223">
        <v>4.8973117015681318</v>
      </c>
      <c r="N101" s="223"/>
      <c r="O101" s="223">
        <v>4.2572772893782762</v>
      </c>
      <c r="P101" s="223">
        <v>2.9544311658091189</v>
      </c>
      <c r="Q101" s="223">
        <v>100</v>
      </c>
      <c r="R101" s="208"/>
    </row>
    <row r="102" spans="1:18" ht="15.75" hidden="1" x14ac:dyDescent="0.25">
      <c r="A102" s="218">
        <v>2005</v>
      </c>
      <c r="B102" s="223">
        <v>6.5481050397899702E-4</v>
      </c>
      <c r="C102" s="223">
        <v>0.6577980769034012</v>
      </c>
      <c r="D102" s="223">
        <v>2.3941509051732077</v>
      </c>
      <c r="E102" s="223">
        <v>4.2207038803661208</v>
      </c>
      <c r="F102" s="223">
        <v>10.028627496720832</v>
      </c>
      <c r="G102" s="223">
        <v>15.604257086788994</v>
      </c>
      <c r="H102" s="223">
        <v>24.486679721951091</v>
      </c>
      <c r="I102" s="223">
        <v>8.2651409581923971</v>
      </c>
      <c r="J102" s="223">
        <v>8.4146833070385991</v>
      </c>
      <c r="K102" s="223">
        <v>8.4100996335107467</v>
      </c>
      <c r="L102" s="223">
        <v>7.1345696974161594</v>
      </c>
      <c r="M102" s="223">
        <v>4.3259646688807445</v>
      </c>
      <c r="N102" s="223"/>
      <c r="O102" s="223">
        <v>3.7054498650476475</v>
      </c>
      <c r="P102" s="223">
        <v>2.3512198915060849</v>
      </c>
      <c r="Q102" s="223">
        <v>100</v>
      </c>
      <c r="R102" s="208"/>
    </row>
    <row r="103" spans="1:18" ht="15.75" hidden="1" x14ac:dyDescent="0.25">
      <c r="A103" s="222">
        <v>2006</v>
      </c>
      <c r="B103" s="223">
        <v>3.8460831702665291E-4</v>
      </c>
      <c r="C103" s="223">
        <v>1.8030437902209491</v>
      </c>
      <c r="D103" s="223">
        <v>2.7061468528569779</v>
      </c>
      <c r="E103" s="223">
        <v>4.7695277394475228</v>
      </c>
      <c r="F103" s="223">
        <v>11.149154096740958</v>
      </c>
      <c r="G103" s="223">
        <v>14.442939723757215</v>
      </c>
      <c r="H103" s="223">
        <v>24.281690550130918</v>
      </c>
      <c r="I103" s="223">
        <v>10.208914964383133</v>
      </c>
      <c r="J103" s="223">
        <v>6.581118381157955</v>
      </c>
      <c r="K103" s="223">
        <v>7.7034054502417275</v>
      </c>
      <c r="L103" s="223">
        <v>6.9858972676997837</v>
      </c>
      <c r="M103" s="223">
        <v>3.6266427582741003</v>
      </c>
      <c r="N103" s="223"/>
      <c r="O103" s="223">
        <v>3.8339466411514667</v>
      </c>
      <c r="P103" s="223">
        <v>1.9071871756202772</v>
      </c>
      <c r="Q103" s="223">
        <v>100</v>
      </c>
      <c r="R103" s="208"/>
    </row>
    <row r="104" spans="1:18" ht="15.75" hidden="1" x14ac:dyDescent="0.25">
      <c r="A104" s="222">
        <v>2007</v>
      </c>
      <c r="B104" s="223">
        <v>2.1756593921542374E-3</v>
      </c>
      <c r="C104" s="223">
        <v>2.2969105636631411</v>
      </c>
      <c r="D104" s="223">
        <v>3.1679692729950464</v>
      </c>
      <c r="E104" s="223">
        <v>4.8696696344892221</v>
      </c>
      <c r="F104" s="223">
        <v>15.732402262685769</v>
      </c>
      <c r="G104" s="223">
        <v>12.314148480385594</v>
      </c>
      <c r="H104" s="223">
        <v>23.572641919935734</v>
      </c>
      <c r="I104" s="223">
        <v>10.170161668228678</v>
      </c>
      <c r="J104" s="223">
        <v>6.620322332306869</v>
      </c>
      <c r="K104" s="223">
        <v>8.2757899317177674</v>
      </c>
      <c r="L104" s="223">
        <v>5.3077302851787387</v>
      </c>
      <c r="M104" s="223">
        <v>2.5866498192529122</v>
      </c>
      <c r="N104" s="223"/>
      <c r="O104" s="223">
        <v>3.481347904672647</v>
      </c>
      <c r="P104" s="223">
        <v>1.6020802650957289</v>
      </c>
      <c r="Q104" s="223">
        <v>100</v>
      </c>
      <c r="R104" s="208"/>
    </row>
    <row r="105" spans="1:18" ht="15.75" hidden="1" x14ac:dyDescent="0.25">
      <c r="A105" s="222">
        <v>2008</v>
      </c>
      <c r="B105" s="223">
        <v>0.16548311125294626</v>
      </c>
      <c r="C105" s="223">
        <v>3.3627399268370515</v>
      </c>
      <c r="D105" s="223">
        <v>7.2054992476318631</v>
      </c>
      <c r="E105" s="223">
        <v>5.3336698235509701</v>
      </c>
      <c r="F105" s="223">
        <v>18.228473701206159</v>
      </c>
      <c r="G105" s="223">
        <v>13.588885974323839</v>
      </c>
      <c r="H105" s="223">
        <v>20.440218219903617</v>
      </c>
      <c r="I105" s="223">
        <v>9.0425275023934688</v>
      </c>
      <c r="J105" s="223">
        <v>6.1231118590074418</v>
      </c>
      <c r="K105" s="223">
        <v>7.2626962714926817</v>
      </c>
      <c r="L105" s="223">
        <v>3.8614146414911379</v>
      </c>
      <c r="M105" s="223">
        <v>1.5237703823583166</v>
      </c>
      <c r="N105" s="223"/>
      <c r="O105" s="223">
        <v>2.5265175440507046</v>
      </c>
      <c r="P105" s="223">
        <v>1.3349917944998053</v>
      </c>
      <c r="Q105" s="223">
        <v>100</v>
      </c>
      <c r="R105" s="208"/>
    </row>
    <row r="106" spans="1:18" ht="15.75" hidden="1" x14ac:dyDescent="0.25">
      <c r="A106" s="222">
        <v>2009</v>
      </c>
      <c r="B106" s="223">
        <v>0.90471138858235634</v>
      </c>
      <c r="C106" s="223">
        <v>5.5573676541418475</v>
      </c>
      <c r="D106" s="223">
        <v>13.677720129333032</v>
      </c>
      <c r="E106" s="223">
        <v>7.2425177263886935</v>
      </c>
      <c r="F106" s="223">
        <v>19.174170787074011</v>
      </c>
      <c r="G106" s="223">
        <v>12.902006450393547</v>
      </c>
      <c r="H106" s="223">
        <v>18.054243054243056</v>
      </c>
      <c r="I106" s="223">
        <v>5.6768645478322899</v>
      </c>
      <c r="J106" s="223">
        <v>5.4501659340369022</v>
      </c>
      <c r="K106" s="223">
        <v>4.3943560072592334</v>
      </c>
      <c r="L106" s="223">
        <v>3.0416836868449773</v>
      </c>
      <c r="M106" s="223">
        <v>1.3599884567626503</v>
      </c>
      <c r="N106" s="223"/>
      <c r="O106" s="223">
        <v>1.5941556264136909</v>
      </c>
      <c r="P106" s="223">
        <v>0.9700485506937121</v>
      </c>
      <c r="Q106" s="223">
        <v>100</v>
      </c>
      <c r="R106" s="208"/>
    </row>
    <row r="107" spans="1:18" ht="15.75" hidden="1" x14ac:dyDescent="0.25">
      <c r="A107" s="222">
        <v>2010</v>
      </c>
      <c r="B107" s="223">
        <v>1.8197437791942697</v>
      </c>
      <c r="C107" s="223">
        <v>6.9003293551901619</v>
      </c>
      <c r="D107" s="223">
        <v>16.272350443940738</v>
      </c>
      <c r="E107" s="223">
        <v>12.739859491816214</v>
      </c>
      <c r="F107" s="223">
        <v>18.09209422313501</v>
      </c>
      <c r="G107" s="223">
        <v>10.905939664132843</v>
      </c>
      <c r="H107" s="223">
        <v>15.037681740197614</v>
      </c>
      <c r="I107" s="223">
        <v>3.9677407235795776</v>
      </c>
      <c r="J107" s="223">
        <v>4.8361864926802998</v>
      </c>
      <c r="K107" s="223">
        <v>3.829937510174946</v>
      </c>
      <c r="L107" s="223">
        <v>2.1937309806769938</v>
      </c>
      <c r="M107" s="223">
        <v>1.500958010344007</v>
      </c>
      <c r="N107" s="223"/>
      <c r="O107" s="223">
        <v>1.0446695803539003</v>
      </c>
      <c r="P107" s="223">
        <v>0.85877800458342202</v>
      </c>
      <c r="Q107" s="223">
        <v>100</v>
      </c>
      <c r="R107" s="208"/>
    </row>
    <row r="108" spans="1:18" ht="15.75" hidden="1" x14ac:dyDescent="0.25">
      <c r="A108" s="222">
        <v>2011</v>
      </c>
      <c r="B108" s="223">
        <v>3.82182969480621</v>
      </c>
      <c r="C108" s="223">
        <v>10.567832522723201</v>
      </c>
      <c r="D108" s="223">
        <v>16.569685295932501</v>
      </c>
      <c r="E108" s="223">
        <v>15.5089804976484</v>
      </c>
      <c r="F108" s="223">
        <v>17.995125329569799</v>
      </c>
      <c r="G108" s="223">
        <v>10.280794228407</v>
      </c>
      <c r="H108" s="223">
        <v>11.4555803652176</v>
      </c>
      <c r="I108" s="223">
        <v>3.8293791951498699</v>
      </c>
      <c r="J108" s="223">
        <v>3.3393432249263499</v>
      </c>
      <c r="K108" s="223">
        <v>2.6879891119428398</v>
      </c>
      <c r="L108" s="223">
        <v>1.11821731131885</v>
      </c>
      <c r="M108" s="223">
        <v>1.47472149421388</v>
      </c>
      <c r="N108" s="223"/>
      <c r="O108" s="223">
        <v>0.59955615229229597</v>
      </c>
      <c r="P108" s="223">
        <v>0.75096557585124502</v>
      </c>
      <c r="Q108" s="223">
        <v>100</v>
      </c>
      <c r="R108" s="205"/>
    </row>
    <row r="109" spans="1:18" ht="15.75" hidden="1" x14ac:dyDescent="0.25">
      <c r="A109" s="222">
        <v>2012</v>
      </c>
      <c r="B109" s="223">
        <v>8.6144741586164901</v>
      </c>
      <c r="C109" s="223">
        <v>10.945358248480099</v>
      </c>
      <c r="D109" s="223">
        <v>17.436027501150001</v>
      </c>
      <c r="E109" s="223">
        <v>19.0316412417789</v>
      </c>
      <c r="F109" s="223">
        <v>16.055250954210301</v>
      </c>
      <c r="G109" s="223">
        <v>9.6522571581316097</v>
      </c>
      <c r="H109" s="223">
        <v>7.7295637362773997</v>
      </c>
      <c r="I109" s="223">
        <v>2.9405840886203398</v>
      </c>
      <c r="J109" s="223">
        <v>1.91757114617135</v>
      </c>
      <c r="K109" s="223">
        <v>2.3411783720612198</v>
      </c>
      <c r="L109" s="223">
        <v>0.91942361965859798</v>
      </c>
      <c r="M109" s="223">
        <v>1.2470503400345601</v>
      </c>
      <c r="N109" s="223"/>
      <c r="O109" s="224">
        <v>0.47204505613367598</v>
      </c>
      <c r="P109" s="223">
        <v>0.69757437867541905</v>
      </c>
      <c r="Q109" s="223">
        <v>100</v>
      </c>
      <c r="R109" s="223"/>
    </row>
    <row r="110" spans="1:18" ht="15.75" hidden="1" x14ac:dyDescent="0.25">
      <c r="A110" s="218" t="s">
        <v>80</v>
      </c>
      <c r="B110" s="219">
        <v>4.8806875261828602E-3</v>
      </c>
      <c r="C110" s="219">
        <v>0.232239381454201</v>
      </c>
      <c r="D110" s="219">
        <v>2.2982615262180999</v>
      </c>
      <c r="E110" s="219">
        <v>1.2071567148092299</v>
      </c>
      <c r="F110" s="219">
        <v>10.303402517079</v>
      </c>
      <c r="G110" s="219">
        <v>17.740350135100101</v>
      </c>
      <c r="H110" s="219">
        <v>21.208349771760101</v>
      </c>
      <c r="I110" s="219">
        <v>9.6028882824182702</v>
      </c>
      <c r="J110" s="219">
        <v>7.9244740720253901</v>
      </c>
      <c r="K110" s="219">
        <v>8.8048958718873696</v>
      </c>
      <c r="L110" s="219">
        <v>8.8137082243652092</v>
      </c>
      <c r="M110" s="219">
        <v>5.4717930154649999</v>
      </c>
      <c r="N110" s="219"/>
      <c r="O110" s="219">
        <v>3.8451683227110598</v>
      </c>
      <c r="P110" s="219">
        <v>2.5424314771807501</v>
      </c>
      <c r="Q110" s="219">
        <v>100</v>
      </c>
      <c r="R110" s="205"/>
    </row>
    <row r="111" spans="1:18" ht="15.75" hidden="1" x14ac:dyDescent="0.25">
      <c r="A111" s="218" t="s">
        <v>81</v>
      </c>
      <c r="B111" s="219">
        <v>2.0228614464393E-3</v>
      </c>
      <c r="C111" s="219">
        <v>0.25192405244501698</v>
      </c>
      <c r="D111" s="219">
        <v>2.6247405291183101</v>
      </c>
      <c r="E111" s="219">
        <v>1.44245581603787</v>
      </c>
      <c r="F111" s="219">
        <v>10.348181136350201</v>
      </c>
      <c r="G111" s="219">
        <v>16.797219032325302</v>
      </c>
      <c r="H111" s="219">
        <v>20.703053275946299</v>
      </c>
      <c r="I111" s="219">
        <v>9.7072452672822394</v>
      </c>
      <c r="J111" s="219">
        <v>7.9934148079682101</v>
      </c>
      <c r="K111" s="219">
        <v>9.4277791782203195</v>
      </c>
      <c r="L111" s="219">
        <v>8.4815468354666805</v>
      </c>
      <c r="M111" s="219">
        <v>5.1903512621099397</v>
      </c>
      <c r="N111" s="219"/>
      <c r="O111" s="219">
        <v>3.6752280387269001</v>
      </c>
      <c r="P111" s="219">
        <v>3.3548379065562499</v>
      </c>
      <c r="Q111" s="219">
        <v>100</v>
      </c>
      <c r="R111" s="205"/>
    </row>
    <row r="112" spans="1:18" ht="15.75" hidden="1" x14ac:dyDescent="0.25">
      <c r="A112" s="218" t="s">
        <v>82</v>
      </c>
      <c r="B112" s="219">
        <v>2.1540814458194698E-3</v>
      </c>
      <c r="C112" s="219">
        <v>0.21823537647958499</v>
      </c>
      <c r="D112" s="219">
        <v>2.6184206274839199</v>
      </c>
      <c r="E112" s="219">
        <v>1.63346688638297</v>
      </c>
      <c r="F112" s="219">
        <v>9.6388413195902896</v>
      </c>
      <c r="G112" s="219">
        <v>18.7382198670932</v>
      </c>
      <c r="H112" s="219">
        <v>20.490699753357699</v>
      </c>
      <c r="I112" s="219">
        <v>8.9802309175309905</v>
      </c>
      <c r="J112" s="219">
        <v>8.5352784688789107</v>
      </c>
      <c r="K112" s="219">
        <v>8.4792723512875998</v>
      </c>
      <c r="L112" s="219">
        <v>8.0817096944435498</v>
      </c>
      <c r="M112" s="219">
        <v>5.1322336747552404</v>
      </c>
      <c r="N112" s="219"/>
      <c r="O112" s="219">
        <v>4.0873695434424402</v>
      </c>
      <c r="P112" s="219">
        <v>3.3638674378278202</v>
      </c>
      <c r="Q112" s="219">
        <v>100</v>
      </c>
      <c r="R112" s="205"/>
    </row>
    <row r="113" spans="1:18" ht="15.75" hidden="1" x14ac:dyDescent="0.25">
      <c r="A113" s="218" t="s">
        <v>83</v>
      </c>
      <c r="B113" s="219">
        <v>1.9119544954830101E-3</v>
      </c>
      <c r="C113" s="219">
        <v>0.267864824817169</v>
      </c>
      <c r="D113" s="219">
        <v>2.7578031642846899</v>
      </c>
      <c r="E113" s="219">
        <v>2.6102002772334001</v>
      </c>
      <c r="F113" s="219">
        <v>8.8447014961043902</v>
      </c>
      <c r="G113" s="219">
        <v>17.6467664069595</v>
      </c>
      <c r="H113" s="219">
        <v>21.338176951388601</v>
      </c>
      <c r="I113" s="219">
        <v>8.8353329190765297</v>
      </c>
      <c r="J113" s="219">
        <v>8.2502748434587296</v>
      </c>
      <c r="K113" s="219">
        <v>7.8806940394818596</v>
      </c>
      <c r="L113" s="219">
        <v>7.7566081927250101</v>
      </c>
      <c r="M113" s="219">
        <v>5.3349266287462402</v>
      </c>
      <c r="N113" s="219"/>
      <c r="O113" s="219">
        <v>4.3500788681229396</v>
      </c>
      <c r="P113" s="219">
        <v>4.1246594331054904</v>
      </c>
      <c r="Q113" s="219">
        <v>100</v>
      </c>
      <c r="R113" s="205"/>
    </row>
    <row r="114" spans="1:18" ht="15.75" hidden="1" x14ac:dyDescent="0.25">
      <c r="A114" s="218" t="s">
        <v>84</v>
      </c>
      <c r="B114" s="219">
        <v>6.4284130609610296E-3</v>
      </c>
      <c r="C114" s="219">
        <v>0.31512343209037602</v>
      </c>
      <c r="D114" s="219">
        <v>2.8727134856298702</v>
      </c>
      <c r="E114" s="219">
        <v>2.9072170087938098</v>
      </c>
      <c r="F114" s="219">
        <v>8.8739650582952105</v>
      </c>
      <c r="G114" s="219">
        <v>18.378176980771201</v>
      </c>
      <c r="H114" s="219">
        <v>21.5639148248389</v>
      </c>
      <c r="I114" s="219">
        <v>9.5456686271140008</v>
      </c>
      <c r="J114" s="219">
        <v>7.8669344734801703</v>
      </c>
      <c r="K114" s="219">
        <v>7.9619175562584497</v>
      </c>
      <c r="L114" s="219">
        <v>7.6683096291068003</v>
      </c>
      <c r="M114" s="219">
        <v>5.2533253918380103</v>
      </c>
      <c r="N114" s="219"/>
      <c r="O114" s="219">
        <v>4.2280591046663698</v>
      </c>
      <c r="P114" s="219">
        <v>2.55824601405592</v>
      </c>
      <c r="Q114" s="219">
        <v>100</v>
      </c>
      <c r="R114" s="205"/>
    </row>
    <row r="115" spans="1:18" ht="15.75" hidden="1" x14ac:dyDescent="0.25">
      <c r="A115" s="218" t="s">
        <v>85</v>
      </c>
      <c r="B115" s="219">
        <v>1.4289116456299099E-3</v>
      </c>
      <c r="C115" s="219">
        <v>0.30340557275541802</v>
      </c>
      <c r="D115" s="219">
        <v>2.5126617448598898</v>
      </c>
      <c r="E115" s="219">
        <v>2.68000317535921</v>
      </c>
      <c r="F115" s="219">
        <v>8.5756926252282302</v>
      </c>
      <c r="G115" s="219">
        <v>17.527665317139</v>
      </c>
      <c r="H115" s="219">
        <v>22.287211240771601</v>
      </c>
      <c r="I115" s="219">
        <v>8.7128681432087003</v>
      </c>
      <c r="J115" s="219">
        <v>8.6007779630070704</v>
      </c>
      <c r="K115" s="219">
        <v>7.8601254266888896</v>
      </c>
      <c r="L115" s="219">
        <v>7.9866634913074499</v>
      </c>
      <c r="M115" s="219">
        <v>5.1153449233944599</v>
      </c>
      <c r="N115" s="219"/>
      <c r="O115" s="219">
        <v>4.6282448201952802</v>
      </c>
      <c r="P115" s="219">
        <v>3.20790664443915</v>
      </c>
      <c r="Q115" s="219">
        <v>100</v>
      </c>
      <c r="R115" s="205"/>
    </row>
    <row r="116" spans="1:18" ht="15.75" hidden="1" x14ac:dyDescent="0.25">
      <c r="A116" s="218" t="s">
        <v>86</v>
      </c>
      <c r="B116" s="219">
        <v>1.5489968836999101E-3</v>
      </c>
      <c r="C116" s="219">
        <v>0.347961027238406</v>
      </c>
      <c r="D116" s="219">
        <v>2.9246469343239401</v>
      </c>
      <c r="E116" s="219">
        <v>3.4784837291959199</v>
      </c>
      <c r="F116" s="219">
        <v>10.0684797440494</v>
      </c>
      <c r="G116" s="219">
        <v>18.018776658588401</v>
      </c>
      <c r="H116" s="219">
        <v>21.5813286731997</v>
      </c>
      <c r="I116" s="219">
        <v>8.7729550776821892</v>
      </c>
      <c r="J116" s="219">
        <v>8.6465006048128803</v>
      </c>
      <c r="K116" s="219">
        <v>6.8979647589127202</v>
      </c>
      <c r="L116" s="219">
        <v>7.7999033989216198</v>
      </c>
      <c r="M116" s="219">
        <v>4.5275770731563103</v>
      </c>
      <c r="N116" s="219"/>
      <c r="O116" s="219">
        <v>4.1280766950602503</v>
      </c>
      <c r="P116" s="219">
        <v>2.8057966279745998</v>
      </c>
      <c r="Q116" s="219">
        <v>100</v>
      </c>
      <c r="R116" s="205"/>
    </row>
    <row r="117" spans="1:18" ht="15.75" hidden="1" x14ac:dyDescent="0.25">
      <c r="A117" s="218" t="s">
        <v>87</v>
      </c>
      <c r="B117" s="219">
        <v>8.2519709128088693E-3</v>
      </c>
      <c r="C117" s="219">
        <v>0.29606461494492298</v>
      </c>
      <c r="D117" s="219">
        <v>2.5377829570635901</v>
      </c>
      <c r="E117" s="219">
        <v>3.8786275966034101</v>
      </c>
      <c r="F117" s="219">
        <v>10.0911540884491</v>
      </c>
      <c r="G117" s="219">
        <v>16.6450304014684</v>
      </c>
      <c r="H117" s="219">
        <v>22.1068288078317</v>
      </c>
      <c r="I117" s="219">
        <v>8.0466779779048494</v>
      </c>
      <c r="J117" s="219">
        <v>8.8831460538471294</v>
      </c>
      <c r="K117" s="219">
        <v>7.8717764480699399</v>
      </c>
      <c r="L117" s="219">
        <v>7.58034098753952</v>
      </c>
      <c r="M117" s="219">
        <v>4.60258709351496</v>
      </c>
      <c r="N117" s="219"/>
      <c r="O117" s="219">
        <v>4.0164958911222897</v>
      </c>
      <c r="P117" s="219">
        <v>3.4352351107273602</v>
      </c>
      <c r="Q117" s="219">
        <v>100</v>
      </c>
      <c r="R117" s="205"/>
    </row>
    <row r="118" spans="1:18" ht="15.75" hidden="1" x14ac:dyDescent="0.25">
      <c r="A118" s="218" t="s">
        <v>88</v>
      </c>
      <c r="B118" s="219">
        <v>4.87174417038495E-3</v>
      </c>
      <c r="C118" s="219">
        <v>0.390312680003783</v>
      </c>
      <c r="D118" s="219">
        <v>2.55780897604535</v>
      </c>
      <c r="E118" s="219">
        <v>3.7139884969522901</v>
      </c>
      <c r="F118" s="219">
        <v>10.1962739754292</v>
      </c>
      <c r="G118" s="219">
        <v>15.7828749595215</v>
      </c>
      <c r="H118" s="219">
        <v>25.173591707718298</v>
      </c>
      <c r="I118" s="219">
        <v>8.9468148823187192</v>
      </c>
      <c r="J118" s="219">
        <v>8.6622477081309395</v>
      </c>
      <c r="K118" s="219">
        <v>7.6589549822181304</v>
      </c>
      <c r="L118" s="219">
        <v>6.9309158019320796</v>
      </c>
      <c r="M118" s="219">
        <v>4.5060767844195899</v>
      </c>
      <c r="N118" s="219"/>
      <c r="O118" s="219">
        <v>3.5259964866127298</v>
      </c>
      <c r="P118" s="219">
        <v>1.9492708145269699</v>
      </c>
      <c r="Q118" s="219">
        <v>100</v>
      </c>
      <c r="R118" s="205"/>
    </row>
    <row r="119" spans="1:18" ht="15.75" hidden="1" x14ac:dyDescent="0.25">
      <c r="A119" s="218" t="s">
        <v>89</v>
      </c>
      <c r="B119" s="219">
        <v>1.05984953501205E-2</v>
      </c>
      <c r="C119" s="219">
        <v>0.53244821877986104</v>
      </c>
      <c r="D119" s="219">
        <v>2.23645074896034</v>
      </c>
      <c r="E119" s="219">
        <v>3.9537434558497</v>
      </c>
      <c r="F119" s="219">
        <v>10.243698101018801</v>
      </c>
      <c r="G119" s="219">
        <v>15.2682260474005</v>
      </c>
      <c r="H119" s="219">
        <v>24.1797101059177</v>
      </c>
      <c r="I119" s="219">
        <v>7.6421880677765399</v>
      </c>
      <c r="J119" s="219">
        <v>8.7197017617054495</v>
      </c>
      <c r="K119" s="219">
        <v>8.9274659165848007</v>
      </c>
      <c r="L119" s="219">
        <v>7.3533370119645198</v>
      </c>
      <c r="M119" s="219">
        <v>4.55045556706997</v>
      </c>
      <c r="N119" s="219"/>
      <c r="O119" s="219">
        <v>3.7463157611401998</v>
      </c>
      <c r="P119" s="219">
        <v>2.6356607404815402</v>
      </c>
      <c r="Q119" s="219">
        <v>100</v>
      </c>
      <c r="R119" s="205"/>
    </row>
    <row r="120" spans="1:18" ht="15.75" hidden="1" x14ac:dyDescent="0.25">
      <c r="A120" s="218" t="s">
        <v>90</v>
      </c>
      <c r="B120" s="219">
        <v>9.5981477051567208E-3</v>
      </c>
      <c r="C120" s="219">
        <v>0.81392292539728905</v>
      </c>
      <c r="D120" s="219">
        <v>2.5060025339109901</v>
      </c>
      <c r="E120" s="219">
        <v>4.3315702274317998</v>
      </c>
      <c r="F120" s="219">
        <v>10.3519714595386</v>
      </c>
      <c r="G120" s="219">
        <v>16.9340858281134</v>
      </c>
      <c r="H120" s="219">
        <v>23.534362845422599</v>
      </c>
      <c r="I120" s="219">
        <v>7.9251167282424797</v>
      </c>
      <c r="J120" s="219">
        <v>8.0995076888546294</v>
      </c>
      <c r="K120" s="219">
        <v>8.1860386820118904</v>
      </c>
      <c r="L120" s="219">
        <v>7.1014479913291799</v>
      </c>
      <c r="M120" s="219">
        <v>4.1483194381687296</v>
      </c>
      <c r="N120" s="219"/>
      <c r="O120" s="219">
        <v>3.7156644723824401</v>
      </c>
      <c r="P120" s="219">
        <v>2.3423910314907799</v>
      </c>
      <c r="Q120" s="219">
        <v>100</v>
      </c>
      <c r="R120" s="205"/>
    </row>
    <row r="121" spans="1:18" ht="15.75" hidden="1" x14ac:dyDescent="0.25">
      <c r="A121" s="218" t="s">
        <v>91</v>
      </c>
      <c r="B121" s="219">
        <v>1.6247639344608201E-2</v>
      </c>
      <c r="C121" s="219">
        <v>0.98583079244168303</v>
      </c>
      <c r="D121" s="219">
        <v>2.1906882035808102</v>
      </c>
      <c r="E121" s="219">
        <v>5.1429053733264398</v>
      </c>
      <c r="F121" s="219">
        <v>9.0499351149467699</v>
      </c>
      <c r="G121" s="219">
        <v>13.8621904771953</v>
      </c>
      <c r="H121" s="219">
        <v>25.220767437198699</v>
      </c>
      <c r="I121" s="219">
        <v>8.5287446061002505</v>
      </c>
      <c r="J121" s="219">
        <v>8.1179114398151597</v>
      </c>
      <c r="K121" s="219">
        <v>9.1877235369211796</v>
      </c>
      <c r="L121" s="219">
        <v>7.2080436365171003</v>
      </c>
      <c r="M121" s="219">
        <v>4.03342371522319</v>
      </c>
      <c r="N121" s="219"/>
      <c r="O121" s="219">
        <v>3.9036536087695</v>
      </c>
      <c r="P121" s="219">
        <v>2.55193441861937</v>
      </c>
      <c r="Q121" s="219">
        <v>100</v>
      </c>
      <c r="R121" s="205"/>
    </row>
    <row r="122" spans="1:18" ht="15.75" hidden="1" x14ac:dyDescent="0.25">
      <c r="A122" s="218" t="s">
        <v>92</v>
      </c>
      <c r="B122" s="219">
        <v>1.7981942503116601E-2</v>
      </c>
      <c r="C122" s="219">
        <v>1.60840164708549</v>
      </c>
      <c r="D122" s="219">
        <v>2.6215858864417698</v>
      </c>
      <c r="E122" s="219">
        <v>5.0320728344225802</v>
      </c>
      <c r="F122" s="219">
        <v>9.8813040686033808</v>
      </c>
      <c r="G122" s="219">
        <v>15.0199085791999</v>
      </c>
      <c r="H122" s="219">
        <v>25.362547693702499</v>
      </c>
      <c r="I122" s="219">
        <v>9.4737637414529097</v>
      </c>
      <c r="J122" s="219">
        <v>6.4036870537569399</v>
      </c>
      <c r="K122" s="219">
        <v>7.8469268255827096</v>
      </c>
      <c r="L122" s="219">
        <v>7.3130595746288396</v>
      </c>
      <c r="M122" s="219">
        <v>3.8739752937176499</v>
      </c>
      <c r="N122" s="219"/>
      <c r="O122" s="219">
        <v>3.9673605077254401</v>
      </c>
      <c r="P122" s="219">
        <v>1.5774243511767601</v>
      </c>
      <c r="Q122" s="219">
        <v>100</v>
      </c>
      <c r="R122" s="205"/>
    </row>
    <row r="123" spans="1:18" ht="15.75" hidden="1" x14ac:dyDescent="0.25">
      <c r="A123" s="218" t="s">
        <v>93</v>
      </c>
      <c r="B123" s="219">
        <v>1.4564214146589699E-2</v>
      </c>
      <c r="C123" s="219">
        <v>1.6790959658881499</v>
      </c>
      <c r="D123" s="219">
        <v>2.3543139904191999</v>
      </c>
      <c r="E123" s="219">
        <v>4.9158609556230104</v>
      </c>
      <c r="F123" s="219">
        <v>11.0621347979435</v>
      </c>
      <c r="G123" s="219">
        <v>13.7923107968204</v>
      </c>
      <c r="H123" s="219">
        <v>24.293460141430799</v>
      </c>
      <c r="I123" s="219">
        <v>10.775412798961201</v>
      </c>
      <c r="J123" s="219">
        <v>6.4321184790047203</v>
      </c>
      <c r="K123" s="219">
        <v>7.8364245731632396</v>
      </c>
      <c r="L123" s="219">
        <v>7.3442243239923499</v>
      </c>
      <c r="M123" s="219">
        <v>3.7823088666233802</v>
      </c>
      <c r="N123" s="219"/>
      <c r="O123" s="219">
        <v>3.6357893628595002</v>
      </c>
      <c r="P123" s="219">
        <v>2.0819807331239399</v>
      </c>
      <c r="Q123" s="219">
        <v>100</v>
      </c>
      <c r="R123" s="205"/>
    </row>
    <row r="124" spans="1:18" ht="15.75" hidden="1" x14ac:dyDescent="0.25">
      <c r="A124" s="218" t="s">
        <v>94</v>
      </c>
      <c r="B124" s="219">
        <v>1.3738192325634399E-2</v>
      </c>
      <c r="C124" s="219">
        <v>2.0006431285638202</v>
      </c>
      <c r="D124" s="219">
        <v>2.9949259269883002</v>
      </c>
      <c r="E124" s="219">
        <v>4.6700795758370903</v>
      </c>
      <c r="F124" s="219">
        <v>11.5557823447622</v>
      </c>
      <c r="G124" s="219">
        <v>14.626192844968299</v>
      </c>
      <c r="H124" s="219">
        <v>24.393292742762199</v>
      </c>
      <c r="I124" s="219">
        <v>10.492959553856</v>
      </c>
      <c r="J124" s="219">
        <v>6.6113918298517298</v>
      </c>
      <c r="K124" s="219">
        <v>7.1489929603086999</v>
      </c>
      <c r="L124" s="219">
        <v>6.7090688675955299</v>
      </c>
      <c r="M124" s="219">
        <v>3.3872947385742802</v>
      </c>
      <c r="N124" s="219"/>
      <c r="O124" s="219">
        <v>3.58581916613702</v>
      </c>
      <c r="P124" s="219">
        <v>1.8098181274692899</v>
      </c>
      <c r="Q124" s="219">
        <v>100</v>
      </c>
      <c r="R124" s="205"/>
    </row>
    <row r="125" spans="1:18" ht="15.75" hidden="1" x14ac:dyDescent="0.25">
      <c r="A125" s="218" t="s">
        <v>95</v>
      </c>
      <c r="B125" s="219">
        <v>8.2961315362866106E-3</v>
      </c>
      <c r="C125" s="219">
        <v>1.9567659437073801</v>
      </c>
      <c r="D125" s="219">
        <v>2.8522997100838401</v>
      </c>
      <c r="E125" s="219">
        <v>4.3406705516479001</v>
      </c>
      <c r="F125" s="219">
        <v>12.537921168812799</v>
      </c>
      <c r="G125" s="219">
        <v>14.146025368224899</v>
      </c>
      <c r="H125" s="219">
        <v>22.497090748468</v>
      </c>
      <c r="I125" s="219">
        <v>10.1540165608723</v>
      </c>
      <c r="J125" s="219">
        <v>6.9898271489783399</v>
      </c>
      <c r="K125" s="219">
        <v>8.1441105313784394</v>
      </c>
      <c r="L125" s="219">
        <v>6.4548387747734797</v>
      </c>
      <c r="M125" s="219">
        <v>3.4168850940938298</v>
      </c>
      <c r="N125" s="219"/>
      <c r="O125" s="219">
        <v>4.2556912583437798</v>
      </c>
      <c r="P125" s="219">
        <v>2.24556100907866</v>
      </c>
      <c r="Q125" s="219">
        <v>100</v>
      </c>
      <c r="R125" s="205"/>
    </row>
    <row r="126" spans="1:18" ht="15.75" hidden="1" x14ac:dyDescent="0.25">
      <c r="A126" s="218" t="s">
        <v>96</v>
      </c>
      <c r="B126" s="219">
        <v>1.5191605973988401E-2</v>
      </c>
      <c r="C126" s="219">
        <v>2.19142603457786</v>
      </c>
      <c r="D126" s="219">
        <v>2.6486491269988801</v>
      </c>
      <c r="E126" s="219">
        <v>4.2030601499101801</v>
      </c>
      <c r="F126" s="219">
        <v>14.9832007386365</v>
      </c>
      <c r="G126" s="219">
        <v>13.036315312843801</v>
      </c>
      <c r="H126" s="219">
        <v>25.348595735141</v>
      </c>
      <c r="I126" s="219">
        <v>9.9773453332271398</v>
      </c>
      <c r="J126" s="219">
        <v>6.37221499514754</v>
      </c>
      <c r="K126" s="219">
        <v>8.0014041173676898</v>
      </c>
      <c r="L126" s="219">
        <v>5.6114547658870304</v>
      </c>
      <c r="M126" s="219">
        <v>2.62077326749321</v>
      </c>
      <c r="N126" s="219"/>
      <c r="O126" s="219">
        <v>3.7509992536939198</v>
      </c>
      <c r="P126" s="219">
        <v>1.23936956310121</v>
      </c>
      <c r="Q126" s="219">
        <v>100</v>
      </c>
      <c r="R126" s="205"/>
    </row>
    <row r="127" spans="1:18" ht="15.75" hidden="1" x14ac:dyDescent="0.25">
      <c r="A127" s="218" t="s">
        <v>97</v>
      </c>
      <c r="B127" s="219">
        <v>3.5062501962453502E-2</v>
      </c>
      <c r="C127" s="219">
        <v>2.2019600113037301</v>
      </c>
      <c r="D127" s="219">
        <v>2.9358303881994599</v>
      </c>
      <c r="E127" s="219">
        <v>4.2716942689381101</v>
      </c>
      <c r="F127" s="219">
        <v>15.6010689702091</v>
      </c>
      <c r="G127" s="219">
        <v>11.632028636120999</v>
      </c>
      <c r="H127" s="219">
        <v>23.704170170009501</v>
      </c>
      <c r="I127" s="219">
        <v>10.597772048382801</v>
      </c>
      <c r="J127" s="219">
        <v>7.13251532458108</v>
      </c>
      <c r="K127" s="219">
        <v>8.4427364800039104</v>
      </c>
      <c r="L127" s="219">
        <v>5.4891131803608104</v>
      </c>
      <c r="M127" s="219">
        <v>2.7643555651691498</v>
      </c>
      <c r="N127" s="219"/>
      <c r="O127" s="219">
        <v>3.4622912385610798</v>
      </c>
      <c r="P127" s="219">
        <v>1.72940121619783</v>
      </c>
      <c r="Q127" s="219">
        <v>100</v>
      </c>
      <c r="R127" s="205"/>
    </row>
    <row r="128" spans="1:18" ht="15.75" hidden="1" x14ac:dyDescent="0.25">
      <c r="A128" s="218" t="s">
        <v>98</v>
      </c>
      <c r="B128" s="219">
        <v>1.4464076155597701E-2</v>
      </c>
      <c r="C128" s="219">
        <v>2.3567497282393899</v>
      </c>
      <c r="D128" s="219">
        <v>3.29363416623548</v>
      </c>
      <c r="E128" s="219">
        <v>5.2765546272368997</v>
      </c>
      <c r="F128" s="219">
        <v>16.4134459244856</v>
      </c>
      <c r="G128" s="219">
        <v>12.3169809745209</v>
      </c>
      <c r="H128" s="219">
        <v>22.934954900414098</v>
      </c>
      <c r="I128" s="219">
        <v>10.026736173759801</v>
      </c>
      <c r="J128" s="219">
        <v>6.4527673356426103</v>
      </c>
      <c r="K128" s="219">
        <v>8.2931346337084495</v>
      </c>
      <c r="L128" s="219">
        <v>5.1126781355358499</v>
      </c>
      <c r="M128" s="219">
        <v>2.4969170641802401</v>
      </c>
      <c r="N128" s="219"/>
      <c r="O128" s="219">
        <v>3.4256002218819099</v>
      </c>
      <c r="P128" s="219">
        <v>1.58538203800324</v>
      </c>
      <c r="Q128" s="219">
        <v>100</v>
      </c>
      <c r="R128" s="205"/>
    </row>
    <row r="129" spans="1:18" ht="15.75" hidden="1" x14ac:dyDescent="0.25">
      <c r="A129" s="218" t="s">
        <v>99</v>
      </c>
      <c r="B129" s="219">
        <v>2.15726689236093E-2</v>
      </c>
      <c r="C129" s="219">
        <v>2.4802161538708001</v>
      </c>
      <c r="D129" s="219">
        <v>4.0236231404252596</v>
      </c>
      <c r="E129" s="219">
        <v>5.9843865138780599</v>
      </c>
      <c r="F129" s="219">
        <v>16.002648525689601</v>
      </c>
      <c r="G129" s="219">
        <v>12.0992769952049</v>
      </c>
      <c r="H129" s="219">
        <v>21.752725952347902</v>
      </c>
      <c r="I129" s="219">
        <v>10.1314651259652</v>
      </c>
      <c r="J129" s="219">
        <v>6.5926930593675603</v>
      </c>
      <c r="K129" s="219">
        <v>8.4436707711695203</v>
      </c>
      <c r="L129" s="219">
        <v>4.9256170103698302</v>
      </c>
      <c r="M129" s="219">
        <v>2.4483911274389398</v>
      </c>
      <c r="N129" s="219"/>
      <c r="O129" s="219">
        <v>3.19446372694554</v>
      </c>
      <c r="P129" s="219">
        <v>1.8992492284033</v>
      </c>
      <c r="Q129" s="219">
        <v>100</v>
      </c>
      <c r="R129" s="205"/>
    </row>
    <row r="130" spans="1:18" ht="15.75" hidden="1" x14ac:dyDescent="0.25">
      <c r="A130" s="218" t="s">
        <v>100</v>
      </c>
      <c r="B130" s="219">
        <v>6.8427717669014204E-2</v>
      </c>
      <c r="C130" s="219">
        <v>2.8438974176682699</v>
      </c>
      <c r="D130" s="219">
        <v>5.4694778313449302</v>
      </c>
      <c r="E130" s="219">
        <v>5.1876208038035099</v>
      </c>
      <c r="F130" s="219">
        <v>17.7156695030104</v>
      </c>
      <c r="G130" s="219">
        <v>13.358068027815399</v>
      </c>
      <c r="H130" s="219">
        <v>21.306347337317501</v>
      </c>
      <c r="I130" s="219">
        <v>10.1631453052217</v>
      </c>
      <c r="J130" s="219">
        <v>5.9592840268675102</v>
      </c>
      <c r="K130" s="219">
        <v>7.67708634185718</v>
      </c>
      <c r="L130" s="219">
        <v>4.3075396384587501</v>
      </c>
      <c r="M130" s="219">
        <v>1.88605748224508</v>
      </c>
      <c r="N130" s="219"/>
      <c r="O130" s="219">
        <v>2.9477238897158502</v>
      </c>
      <c r="P130" s="219">
        <v>1.1096546770048801</v>
      </c>
      <c r="Q130" s="219">
        <v>100</v>
      </c>
      <c r="R130" s="205"/>
    </row>
    <row r="131" spans="1:18" ht="15.75" hidden="1" x14ac:dyDescent="0.25">
      <c r="A131" s="218" t="s">
        <v>101</v>
      </c>
      <c r="B131" s="219">
        <v>0.21203343659481499</v>
      </c>
      <c r="C131" s="219">
        <v>2.9805072989815198</v>
      </c>
      <c r="D131" s="219">
        <v>7.3807401763830702</v>
      </c>
      <c r="E131" s="219">
        <v>5.2383040200102098</v>
      </c>
      <c r="F131" s="219">
        <v>17.451250278518501</v>
      </c>
      <c r="G131" s="219">
        <v>13.1590107022979</v>
      </c>
      <c r="H131" s="219">
        <v>20.272373121347801</v>
      </c>
      <c r="I131" s="219">
        <v>9.3186898489890702</v>
      </c>
      <c r="J131" s="219">
        <v>6.59711490774749</v>
      </c>
      <c r="K131" s="219">
        <v>7.7331109977071604</v>
      </c>
      <c r="L131" s="219">
        <v>4.0043772326402101</v>
      </c>
      <c r="M131" s="219">
        <v>1.5226875777156501</v>
      </c>
      <c r="N131" s="219"/>
      <c r="O131" s="219">
        <v>2.7399032552523201</v>
      </c>
      <c r="P131" s="219">
        <v>1.3898971458143199</v>
      </c>
      <c r="Q131" s="219">
        <v>100</v>
      </c>
      <c r="R131" s="205"/>
    </row>
    <row r="132" spans="1:18" ht="15.75" hidden="1" x14ac:dyDescent="0.25">
      <c r="A132" s="218" t="s">
        <v>102</v>
      </c>
      <c r="B132" s="219">
        <v>0.211942567069032</v>
      </c>
      <c r="C132" s="219">
        <v>3.88063335596022</v>
      </c>
      <c r="D132" s="219">
        <v>8.3982011628250195</v>
      </c>
      <c r="E132" s="219">
        <v>5.4061033556650804</v>
      </c>
      <c r="F132" s="219">
        <v>18.638218280553701</v>
      </c>
      <c r="G132" s="219">
        <v>14.6782678629401</v>
      </c>
      <c r="H132" s="219">
        <v>19.428806481126198</v>
      </c>
      <c r="I132" s="219">
        <v>8.2061800903107809</v>
      </c>
      <c r="J132" s="219">
        <v>6.0041171088746603</v>
      </c>
      <c r="K132" s="219">
        <v>6.8797405778709102</v>
      </c>
      <c r="L132" s="219">
        <v>3.5915872266328202</v>
      </c>
      <c r="M132" s="219">
        <v>1.1515730602367</v>
      </c>
      <c r="N132" s="219"/>
      <c r="O132" s="219">
        <v>2.1928400672903798</v>
      </c>
      <c r="P132" s="219">
        <v>1.33178880264439</v>
      </c>
      <c r="Q132" s="219">
        <v>100</v>
      </c>
      <c r="R132" s="205"/>
    </row>
    <row r="133" spans="1:18" ht="15.75" hidden="1" x14ac:dyDescent="0.25">
      <c r="A133" s="218" t="s">
        <v>103</v>
      </c>
      <c r="B133" s="219">
        <v>0.27262861890836199</v>
      </c>
      <c r="C133" s="219">
        <v>4.1973570991368696</v>
      </c>
      <c r="D133" s="219">
        <v>8.4712985933900899</v>
      </c>
      <c r="E133" s="219">
        <v>5.6660624680282297</v>
      </c>
      <c r="F133" s="219">
        <v>19.874094071658199</v>
      </c>
      <c r="G133" s="219">
        <v>13.010772083066</v>
      </c>
      <c r="H133" s="219">
        <v>20.608298909781201</v>
      </c>
      <c r="I133" s="219">
        <v>7.6906700099648404</v>
      </c>
      <c r="J133" s="219">
        <v>5.8609239212393103</v>
      </c>
      <c r="K133" s="219">
        <v>6.2751893172161104</v>
      </c>
      <c r="L133" s="219">
        <v>3.1689380790031598</v>
      </c>
      <c r="M133" s="219">
        <v>1.3995132899059399</v>
      </c>
      <c r="N133" s="219"/>
      <c r="O133" s="219">
        <v>1.86907321054203</v>
      </c>
      <c r="P133" s="219">
        <v>1.6351803281596999</v>
      </c>
      <c r="Q133" s="219">
        <v>100</v>
      </c>
      <c r="R133" s="205"/>
    </row>
    <row r="134" spans="1:18" ht="15.75" hidden="1" x14ac:dyDescent="0.25">
      <c r="A134" s="218" t="s">
        <v>104</v>
      </c>
      <c r="B134" s="219">
        <v>0.52572072224668898</v>
      </c>
      <c r="C134" s="219">
        <v>5.6256140113147497</v>
      </c>
      <c r="D134" s="219">
        <v>10.817185541515601</v>
      </c>
      <c r="E134" s="219">
        <v>6.2470358074460499</v>
      </c>
      <c r="F134" s="219">
        <v>18.633973034316899</v>
      </c>
      <c r="G134" s="219">
        <v>12.288907144551001</v>
      </c>
      <c r="H134" s="219">
        <v>18.911971950269301</v>
      </c>
      <c r="I134" s="219">
        <v>6.9427741454656298</v>
      </c>
      <c r="J134" s="219">
        <v>6.0022781937057497</v>
      </c>
      <c r="K134" s="219">
        <v>6.0259917341373397</v>
      </c>
      <c r="L134" s="219">
        <v>3.49901758189641</v>
      </c>
      <c r="M134" s="219">
        <v>1.3664927673701699</v>
      </c>
      <c r="N134" s="219"/>
      <c r="O134" s="219">
        <v>2.1818574477455202</v>
      </c>
      <c r="P134" s="219">
        <v>0.93117991801890299</v>
      </c>
      <c r="Q134" s="219">
        <v>100</v>
      </c>
      <c r="R134" s="205"/>
    </row>
    <row r="135" spans="1:18" ht="15.75" hidden="1" x14ac:dyDescent="0.25">
      <c r="A135" s="218" t="s">
        <v>105</v>
      </c>
      <c r="B135" s="219">
        <v>0.69174291819626299</v>
      </c>
      <c r="C135" s="219">
        <v>5.3823534783482199</v>
      </c>
      <c r="D135" s="219">
        <v>12.535157890891799</v>
      </c>
      <c r="E135" s="219">
        <v>6.8434606322941196</v>
      </c>
      <c r="F135" s="219">
        <v>18.744406699176299</v>
      </c>
      <c r="G135" s="219">
        <v>12.320786075648799</v>
      </c>
      <c r="H135" s="219">
        <v>18.922935729549099</v>
      </c>
      <c r="I135" s="219">
        <v>6.2357313754497499</v>
      </c>
      <c r="J135" s="219">
        <v>5.9932789070918497</v>
      </c>
      <c r="K135" s="219">
        <v>4.7835278432232</v>
      </c>
      <c r="L135" s="219">
        <v>3.3297262250470299</v>
      </c>
      <c r="M135" s="219">
        <v>1.1634065713294199</v>
      </c>
      <c r="N135" s="219"/>
      <c r="O135" s="219">
        <v>1.9065165379066</v>
      </c>
      <c r="P135" s="219">
        <v>1.1469691158475299</v>
      </c>
      <c r="Q135" s="219">
        <v>100</v>
      </c>
      <c r="R135" s="205"/>
    </row>
    <row r="136" spans="1:18" ht="15.75" hidden="1" x14ac:dyDescent="0.25">
      <c r="A136" s="218" t="s">
        <v>106</v>
      </c>
      <c r="B136" s="219">
        <v>1.2821937670233901</v>
      </c>
      <c r="C136" s="219">
        <v>5.4615059749648198</v>
      </c>
      <c r="D136" s="219">
        <v>15.3553774683384</v>
      </c>
      <c r="E136" s="219">
        <v>7.68683626937867</v>
      </c>
      <c r="F136" s="219">
        <v>19.886399581436098</v>
      </c>
      <c r="G136" s="219">
        <v>13.4354209661507</v>
      </c>
      <c r="H136" s="219">
        <v>17.103668076127999</v>
      </c>
      <c r="I136" s="219">
        <v>4.9579640835281102</v>
      </c>
      <c r="J136" s="219">
        <v>4.9839533424409703</v>
      </c>
      <c r="K136" s="219">
        <v>3.63918017566687</v>
      </c>
      <c r="L136" s="219">
        <v>2.7839283790738598</v>
      </c>
      <c r="M136" s="219">
        <v>1.2789451096592801</v>
      </c>
      <c r="N136" s="219"/>
      <c r="O136" s="219">
        <v>1.2603080753072999</v>
      </c>
      <c r="P136" s="219">
        <v>0.88431873090345203</v>
      </c>
      <c r="Q136" s="219">
        <v>100</v>
      </c>
      <c r="R136" s="205"/>
    </row>
    <row r="137" spans="1:18" ht="15.75" hidden="1" x14ac:dyDescent="0.25">
      <c r="A137" s="218" t="s">
        <v>107</v>
      </c>
      <c r="B137" s="219">
        <v>1.0516480752197901</v>
      </c>
      <c r="C137" s="219">
        <v>5.7695844351857097</v>
      </c>
      <c r="D137" s="219">
        <v>15.5176750861929</v>
      </c>
      <c r="E137" s="219">
        <v>8.0565754956486106</v>
      </c>
      <c r="F137" s="219">
        <v>19.230891184546799</v>
      </c>
      <c r="G137" s="219">
        <v>13.392394734783901</v>
      </c>
      <c r="H137" s="219">
        <v>17.568758759330098</v>
      </c>
      <c r="I137" s="219">
        <v>4.7843117359697498</v>
      </c>
      <c r="J137" s="219">
        <v>4.9724457634965002</v>
      </c>
      <c r="K137" s="219">
        <v>3.3386391356826799</v>
      </c>
      <c r="L137" s="219">
        <v>2.6368357970435499</v>
      </c>
      <c r="M137" s="219">
        <v>1.63613187983943</v>
      </c>
      <c r="N137" s="219"/>
      <c r="O137" s="219">
        <v>1.1309180306383699</v>
      </c>
      <c r="P137" s="219">
        <v>0.91318988642200805</v>
      </c>
      <c r="Q137" s="219">
        <v>100</v>
      </c>
      <c r="R137" s="205"/>
    </row>
    <row r="138" spans="1:18" ht="15.75" hidden="1" x14ac:dyDescent="0.25">
      <c r="A138" s="218" t="s">
        <v>46</v>
      </c>
      <c r="B138" s="219">
        <v>1.3915363129894001</v>
      </c>
      <c r="C138" s="219">
        <v>6.0668640310874098</v>
      </c>
      <c r="D138" s="219">
        <v>17.020924087217399</v>
      </c>
      <c r="E138" s="219">
        <v>11.913324776040501</v>
      </c>
      <c r="F138" s="219">
        <v>18.129969324280701</v>
      </c>
      <c r="G138" s="219">
        <v>11.087272672502801</v>
      </c>
      <c r="H138" s="219">
        <v>15.755571584209299</v>
      </c>
      <c r="I138" s="219">
        <v>4.3642193590063298</v>
      </c>
      <c r="J138" s="219">
        <v>4.7713880721155499</v>
      </c>
      <c r="K138" s="219">
        <v>3.4032811137645802</v>
      </c>
      <c r="L138" s="219">
        <v>2.6513661824042201</v>
      </c>
      <c r="M138" s="219">
        <v>1.6439039329518801</v>
      </c>
      <c r="N138" s="219"/>
      <c r="O138" s="219">
        <v>1.1769903655146701</v>
      </c>
      <c r="P138" s="219">
        <v>0.62338818591527601</v>
      </c>
      <c r="Q138" s="219">
        <v>100</v>
      </c>
      <c r="R138" s="205"/>
    </row>
    <row r="139" spans="1:18" ht="15.75" hidden="1" x14ac:dyDescent="0.25">
      <c r="A139" s="218" t="s">
        <v>47</v>
      </c>
      <c r="B139" s="219">
        <v>1.5763660160800801</v>
      </c>
      <c r="C139" s="219">
        <v>6.2867662922317997</v>
      </c>
      <c r="D139" s="219">
        <v>16.649030489696699</v>
      </c>
      <c r="E139" s="219">
        <v>12.389020503853599</v>
      </c>
      <c r="F139" s="219">
        <v>17.778088265812499</v>
      </c>
      <c r="G139" s="219">
        <v>10.1635746852713</v>
      </c>
      <c r="H139" s="219">
        <v>15.877490553515701</v>
      </c>
      <c r="I139" s="219">
        <v>4.2657631464857397</v>
      </c>
      <c r="J139" s="219">
        <v>5.4907754233196098</v>
      </c>
      <c r="K139" s="219">
        <v>3.88173967359032</v>
      </c>
      <c r="L139" s="219">
        <v>2.23982872018887</v>
      </c>
      <c r="M139" s="219">
        <v>1.3811694942766299</v>
      </c>
      <c r="N139" s="219"/>
      <c r="O139" s="219">
        <v>1.10255214315507</v>
      </c>
      <c r="P139" s="219">
        <v>0.91783459252212396</v>
      </c>
      <c r="Q139" s="219">
        <v>100</v>
      </c>
      <c r="R139" s="205"/>
    </row>
    <row r="140" spans="1:18" ht="15.75" hidden="1" x14ac:dyDescent="0.25">
      <c r="A140" s="218" t="s">
        <v>48</v>
      </c>
      <c r="B140" s="219">
        <v>1.89862322846856</v>
      </c>
      <c r="C140" s="219">
        <v>8.0990073452215601</v>
      </c>
      <c r="D140" s="219">
        <v>15.7202767027603</v>
      </c>
      <c r="E140" s="219">
        <v>13.430409178733701</v>
      </c>
      <c r="F140" s="219">
        <v>18.4056265206227</v>
      </c>
      <c r="G140" s="219">
        <v>10.989900079558801</v>
      </c>
      <c r="H140" s="219">
        <v>14.1678208790764</v>
      </c>
      <c r="I140" s="219">
        <v>3.3807668079974902</v>
      </c>
      <c r="J140" s="219">
        <v>4.58050559319455</v>
      </c>
      <c r="K140" s="219">
        <v>3.8338473511547599</v>
      </c>
      <c r="L140" s="219">
        <v>2.13864804002211</v>
      </c>
      <c r="M140" s="219">
        <v>1.39545725111874</v>
      </c>
      <c r="N140" s="219"/>
      <c r="O140" s="219">
        <v>1.0111478618335501</v>
      </c>
      <c r="P140" s="219">
        <v>0.94796316023678895</v>
      </c>
      <c r="Q140" s="219">
        <v>100</v>
      </c>
      <c r="R140" s="205"/>
    </row>
    <row r="141" spans="1:18" ht="15.75" hidden="1" x14ac:dyDescent="0.25">
      <c r="A141" s="218" t="s">
        <v>49</v>
      </c>
      <c r="B141" s="219">
        <v>2.73270208992292</v>
      </c>
      <c r="C141" s="219">
        <v>7.3441209625910702</v>
      </c>
      <c r="D141" s="219">
        <v>15.3969275868299</v>
      </c>
      <c r="E141" s="219">
        <v>13.5187197345419</v>
      </c>
      <c r="F141" s="219">
        <v>18.0092676236256</v>
      </c>
      <c r="G141" s="219">
        <v>11.4384664907464</v>
      </c>
      <c r="H141" s="219">
        <v>14.055132436428201</v>
      </c>
      <c r="I141" s="219">
        <v>3.7714291530633801</v>
      </c>
      <c r="J141" s="219">
        <v>4.4617933182520302</v>
      </c>
      <c r="K141" s="219">
        <v>4.4088645507034698</v>
      </c>
      <c r="L141" s="219">
        <v>1.51406811016309</v>
      </c>
      <c r="M141" s="219">
        <v>1.5713227865978301</v>
      </c>
      <c r="N141" s="219"/>
      <c r="O141" s="219">
        <v>0.81632445334507298</v>
      </c>
      <c r="P141" s="219">
        <v>0.96086070318921302</v>
      </c>
      <c r="Q141" s="219">
        <v>100</v>
      </c>
      <c r="R141" s="205"/>
    </row>
    <row r="142" spans="1:18" ht="15.75" hidden="1" x14ac:dyDescent="0.25">
      <c r="A142" s="218" t="s">
        <v>50</v>
      </c>
      <c r="B142" s="219">
        <v>2.9724655819774699</v>
      </c>
      <c r="C142" s="219">
        <v>9.5047537492040508</v>
      </c>
      <c r="D142" s="219">
        <v>17.146981973080401</v>
      </c>
      <c r="E142" s="219">
        <v>14.017521902378</v>
      </c>
      <c r="F142" s="219">
        <v>17.2811043043571</v>
      </c>
      <c r="G142" s="219">
        <v>10.353036324645601</v>
      </c>
      <c r="H142" s="219">
        <v>13.4069267871389</v>
      </c>
      <c r="I142" s="219">
        <v>4.0295252106068302</v>
      </c>
      <c r="J142" s="219">
        <v>4.0492867546421296</v>
      </c>
      <c r="K142" s="219">
        <v>3.0246141009595302</v>
      </c>
      <c r="L142" s="219">
        <v>1.1555013942867201</v>
      </c>
      <c r="M142" s="219">
        <v>1.7276712850127001</v>
      </c>
      <c r="N142" s="219"/>
      <c r="O142" s="219">
        <v>0.67262440623879305</v>
      </c>
      <c r="P142" s="219">
        <v>0.657986225471898</v>
      </c>
      <c r="Q142" s="219">
        <v>100</v>
      </c>
      <c r="R142" s="205"/>
    </row>
    <row r="143" spans="1:18" ht="15.75" hidden="1" x14ac:dyDescent="0.25">
      <c r="A143" s="218" t="s">
        <v>51</v>
      </c>
      <c r="B143" s="219">
        <v>3.24200189710074</v>
      </c>
      <c r="C143" s="219">
        <v>10.2523751744616</v>
      </c>
      <c r="D143" s="219">
        <v>16.652811030099699</v>
      </c>
      <c r="E143" s="219">
        <v>14.686902407841901</v>
      </c>
      <c r="F143" s="219">
        <v>18.242121279870101</v>
      </c>
      <c r="G143" s="219">
        <v>10.5098078371532</v>
      </c>
      <c r="H143" s="219">
        <v>11.859484309848201</v>
      </c>
      <c r="I143" s="219">
        <v>4.3379357199757802</v>
      </c>
      <c r="J143" s="219">
        <v>3.7566501629032198</v>
      </c>
      <c r="K143" s="219">
        <v>2.50530168025821</v>
      </c>
      <c r="L143" s="219">
        <v>1.1868817871817601</v>
      </c>
      <c r="M143" s="219">
        <v>1.35770767718031</v>
      </c>
      <c r="N143" s="219"/>
      <c r="O143" s="219">
        <v>0.59474325107498704</v>
      </c>
      <c r="P143" s="219">
        <v>0.81527578505023801</v>
      </c>
      <c r="Q143" s="219">
        <v>100</v>
      </c>
      <c r="R143" s="205"/>
    </row>
    <row r="144" spans="1:18" ht="15.75" hidden="1" x14ac:dyDescent="0.25">
      <c r="A144" s="218" t="s">
        <v>52</v>
      </c>
      <c r="B144" s="219">
        <v>4.2776005933258601</v>
      </c>
      <c r="C144" s="219">
        <v>11.435658806648201</v>
      </c>
      <c r="D144" s="219">
        <v>16.592016823808901</v>
      </c>
      <c r="E144" s="219">
        <v>15.9671269589532</v>
      </c>
      <c r="F144" s="219">
        <v>18.9099380144885</v>
      </c>
      <c r="G144" s="219">
        <v>10.2129892663015</v>
      </c>
      <c r="H144" s="219">
        <v>10.271469817645199</v>
      </c>
      <c r="I144" s="219">
        <v>3.3550795780880001</v>
      </c>
      <c r="J144" s="219">
        <v>2.8953682241470502</v>
      </c>
      <c r="K144" s="219">
        <v>2.5317043982409402</v>
      </c>
      <c r="L144" s="219">
        <v>0.97848419185493696</v>
      </c>
      <c r="M144" s="219">
        <v>1.2964479842606</v>
      </c>
      <c r="N144" s="219"/>
      <c r="O144" s="219">
        <v>0.54452751781042597</v>
      </c>
      <c r="P144" s="219">
        <v>0.73158782442666803</v>
      </c>
      <c r="Q144" s="219">
        <v>100</v>
      </c>
      <c r="R144" s="205"/>
    </row>
    <row r="145" spans="1:25" ht="15.75" hidden="1" x14ac:dyDescent="0.25">
      <c r="A145" s="218" t="s">
        <v>53</v>
      </c>
      <c r="B145" s="219">
        <v>5.1141145601267404</v>
      </c>
      <c r="C145" s="219">
        <v>11.2926382494183</v>
      </c>
      <c r="D145" s="219">
        <v>15.6177611710846</v>
      </c>
      <c r="E145" s="219">
        <v>18.003236220657101</v>
      </c>
      <c r="F145" s="219">
        <v>17.484450767495002</v>
      </c>
      <c r="G145" s="219">
        <v>9.9939809422561297</v>
      </c>
      <c r="H145" s="219">
        <v>9.7852681607479308</v>
      </c>
      <c r="I145" s="219">
        <v>3.5720892905068302</v>
      </c>
      <c r="J145" s="219">
        <v>2.4248204053874498</v>
      </c>
      <c r="K145" s="219">
        <v>2.6382233617609998</v>
      </c>
      <c r="L145" s="219">
        <v>1.1709803247164401</v>
      </c>
      <c r="M145" s="219">
        <v>1.49486295569609</v>
      </c>
      <c r="N145" s="219"/>
      <c r="O145" s="219">
        <v>0.57532811681662199</v>
      </c>
      <c r="P145" s="219">
        <v>0.832245473329842</v>
      </c>
      <c r="Q145" s="219">
        <v>100</v>
      </c>
      <c r="R145" s="205"/>
    </row>
    <row r="146" spans="1:25" ht="15.75" hidden="1" x14ac:dyDescent="0.25">
      <c r="A146" s="218" t="s">
        <v>54</v>
      </c>
      <c r="B146" s="219">
        <v>6.2530172523312304</v>
      </c>
      <c r="C146" s="219">
        <v>11.9555787861299</v>
      </c>
      <c r="D146" s="219">
        <v>16.563580993034499</v>
      </c>
      <c r="E146" s="219">
        <v>17.529101739026299</v>
      </c>
      <c r="F146" s="219">
        <v>18.0000653359903</v>
      </c>
      <c r="G146" s="219">
        <v>10.121996813055601</v>
      </c>
      <c r="H146" s="219">
        <v>8.3599214516205098</v>
      </c>
      <c r="I146" s="219">
        <v>3.15246153343569</v>
      </c>
      <c r="J146" s="219">
        <v>2.30527152548648</v>
      </c>
      <c r="K146" s="219">
        <v>2.2954711269369401</v>
      </c>
      <c r="L146" s="219">
        <v>0.96043905785501904</v>
      </c>
      <c r="M146" s="219">
        <v>1.43557689864573</v>
      </c>
      <c r="N146" s="219"/>
      <c r="O146" s="219">
        <v>0.51960261198770197</v>
      </c>
      <c r="P146" s="219">
        <v>0.54791487446415399</v>
      </c>
      <c r="Q146" s="219">
        <v>100</v>
      </c>
      <c r="R146" s="205"/>
    </row>
    <row r="147" spans="1:25" ht="15.75" hidden="1" x14ac:dyDescent="0.25">
      <c r="A147" s="218" t="s">
        <v>55</v>
      </c>
      <c r="B147" s="219">
        <v>8.8567383508840791</v>
      </c>
      <c r="C147" s="219">
        <v>9.8775408972066892</v>
      </c>
      <c r="D147" s="219">
        <v>17.714716793948401</v>
      </c>
      <c r="E147" s="219">
        <v>19.108580404476701</v>
      </c>
      <c r="F147" s="219">
        <v>16.310725763948501</v>
      </c>
      <c r="G147" s="219">
        <v>9.9494662436574508</v>
      </c>
      <c r="H147" s="219">
        <v>7.6534355720441898</v>
      </c>
      <c r="I147" s="219">
        <v>2.7933076358675999</v>
      </c>
      <c r="J147" s="219">
        <v>1.84711730238614</v>
      </c>
      <c r="K147" s="219">
        <v>2.5779449605754001</v>
      </c>
      <c r="L147" s="219">
        <v>0.94143664679074501</v>
      </c>
      <c r="M147" s="219">
        <v>1.17312720245538</v>
      </c>
      <c r="N147" s="219"/>
      <c r="O147" s="225">
        <v>0.48838963696301402</v>
      </c>
      <c r="P147" s="219">
        <v>0.70747258879576702</v>
      </c>
      <c r="Q147" s="219">
        <v>100</v>
      </c>
      <c r="R147" s="205"/>
    </row>
    <row r="148" spans="1:25" ht="15.75" hidden="1" x14ac:dyDescent="0.2">
      <c r="A148" s="226" t="s">
        <v>56</v>
      </c>
      <c r="B148" s="227">
        <v>9.4942593353369809</v>
      </c>
      <c r="C148" s="227">
        <v>10.7436557186822</v>
      </c>
      <c r="D148" s="227">
        <v>17.9423699251155</v>
      </c>
      <c r="E148" s="227">
        <v>19.848537265670601</v>
      </c>
      <c r="F148" s="227">
        <v>15.152940243752999</v>
      </c>
      <c r="G148" s="227">
        <v>9.4985837531622295</v>
      </c>
      <c r="H148" s="227">
        <v>7.2671841553330898</v>
      </c>
      <c r="I148" s="227">
        <v>2.84438582455837</v>
      </c>
      <c r="J148" s="227">
        <v>1.7128298269512101</v>
      </c>
      <c r="K148" s="227">
        <v>2.33194231226621</v>
      </c>
      <c r="L148" s="227">
        <v>0.77262931811138302</v>
      </c>
      <c r="M148" s="227">
        <v>1.27804565143751</v>
      </c>
      <c r="N148" s="227"/>
      <c r="O148" s="225">
        <v>0.394062574325931</v>
      </c>
      <c r="P148" s="227">
        <v>0.718574095295754</v>
      </c>
      <c r="Q148" s="227">
        <v>100</v>
      </c>
      <c r="R148" s="205"/>
    </row>
    <row r="149" spans="1:25" ht="15.75" hidden="1" x14ac:dyDescent="0.2">
      <c r="A149" s="228" t="s">
        <v>57</v>
      </c>
      <c r="B149" s="229">
        <v>10.2668858253128</v>
      </c>
      <c r="C149" s="229">
        <v>11.116283930793999</v>
      </c>
      <c r="D149" s="229">
        <v>17.590094155875001</v>
      </c>
      <c r="E149" s="229">
        <v>19.832828191656098</v>
      </c>
      <c r="F149" s="229">
        <v>14.405801370058199</v>
      </c>
      <c r="G149" s="229">
        <v>8.8984902756268305</v>
      </c>
      <c r="H149" s="229">
        <v>7.6015904837008703</v>
      </c>
      <c r="I149" s="229">
        <v>2.9593543054222802</v>
      </c>
      <c r="J149" s="229">
        <v>1.7610283987800599</v>
      </c>
      <c r="K149" s="229">
        <v>2.1410722938499398</v>
      </c>
      <c r="L149" s="229">
        <v>1.03395692202449</v>
      </c>
      <c r="M149" s="229">
        <v>1.04440812913892</v>
      </c>
      <c r="N149" s="229"/>
      <c r="O149" s="230">
        <v>0.49381953615642599</v>
      </c>
      <c r="P149" s="229">
        <v>0.85438618160397495</v>
      </c>
      <c r="Q149" s="229">
        <v>100</v>
      </c>
      <c r="R149" s="231"/>
    </row>
    <row r="150" spans="1:25" ht="15.75" hidden="1" x14ac:dyDescent="0.2">
      <c r="A150" s="226" t="s">
        <v>58</v>
      </c>
      <c r="B150" s="227">
        <v>14.3621497529252</v>
      </c>
      <c r="C150" s="227">
        <v>10.701975252124001</v>
      </c>
      <c r="D150" s="227">
        <v>19.079966069288702</v>
      </c>
      <c r="E150" s="227">
        <v>17.180620447292899</v>
      </c>
      <c r="F150" s="227">
        <v>13.8934144797964</v>
      </c>
      <c r="G150" s="227">
        <v>8.1277181596628498</v>
      </c>
      <c r="H150" s="227">
        <v>7.1791393448141196</v>
      </c>
      <c r="I150" s="227">
        <v>2.9675907848496701</v>
      </c>
      <c r="J150" s="227">
        <v>1.7448397043180901</v>
      </c>
      <c r="K150" s="227">
        <v>1.4829538569255001</v>
      </c>
      <c r="L150" s="227">
        <v>0.90061129138671603</v>
      </c>
      <c r="M150" s="227">
        <v>1.3259233327498701</v>
      </c>
      <c r="N150" s="227"/>
      <c r="O150" s="232">
        <v>0.41588684377061802</v>
      </c>
      <c r="P150" s="227">
        <v>0.637210680095329</v>
      </c>
      <c r="Q150" s="227">
        <v>100</v>
      </c>
      <c r="R150" s="231"/>
    </row>
    <row r="151" spans="1:25" ht="16.5" hidden="1" thickBot="1" x14ac:dyDescent="0.25">
      <c r="A151" s="233" t="s">
        <v>59</v>
      </c>
      <c r="B151" s="234">
        <v>14.2335232014994</v>
      </c>
      <c r="C151" s="234">
        <v>11.2731173033839</v>
      </c>
      <c r="D151" s="234">
        <v>18.8469169607427</v>
      </c>
      <c r="E151" s="234">
        <v>17.693980349377</v>
      </c>
      <c r="F151" s="234">
        <v>14.3878215922569</v>
      </c>
      <c r="G151" s="234">
        <v>8.2105779508880907</v>
      </c>
      <c r="H151" s="234">
        <v>6.64837538254287</v>
      </c>
      <c r="I151" s="234">
        <v>2.80317894952631</v>
      </c>
      <c r="J151" s="234">
        <v>1.50235016765994</v>
      </c>
      <c r="K151" s="234">
        <v>1.4796538444642899</v>
      </c>
      <c r="L151" s="234">
        <v>0.80700071749666902</v>
      </c>
      <c r="M151" s="234">
        <v>0.87252719898086195</v>
      </c>
      <c r="N151" s="234"/>
      <c r="O151" s="235">
        <v>0.48247990277188002</v>
      </c>
      <c r="P151" s="234">
        <v>0.75849647840920698</v>
      </c>
      <c r="Q151" s="234">
        <v>100</v>
      </c>
      <c r="R151" s="231"/>
    </row>
    <row r="152" spans="1:25" ht="15" hidden="1" x14ac:dyDescent="0.2">
      <c r="A152" s="236" t="s">
        <v>109</v>
      </c>
      <c r="B152" s="223"/>
      <c r="C152" s="223"/>
      <c r="D152" s="223"/>
      <c r="E152" s="223"/>
      <c r="F152" s="223"/>
      <c r="G152" s="223"/>
      <c r="H152" s="223"/>
      <c r="I152" s="223"/>
      <c r="J152" s="223"/>
      <c r="K152" s="223"/>
      <c r="L152" s="223"/>
      <c r="M152" s="223"/>
      <c r="N152" s="223"/>
      <c r="O152" s="223"/>
      <c r="P152" s="223"/>
      <c r="Q152" s="223"/>
      <c r="R152" s="205"/>
    </row>
    <row r="153" spans="1:25" hidden="1" x14ac:dyDescent="0.2">
      <c r="A153" s="206" t="s">
        <v>110</v>
      </c>
      <c r="B153" s="208"/>
      <c r="C153" s="208"/>
      <c r="D153" s="208"/>
      <c r="E153" s="208"/>
      <c r="F153" s="208"/>
      <c r="G153" s="208"/>
      <c r="H153" s="208"/>
      <c r="I153" s="208"/>
      <c r="J153" s="208"/>
      <c r="K153" s="208"/>
      <c r="L153" s="208"/>
      <c r="M153" s="208"/>
      <c r="N153" s="208"/>
      <c r="O153" s="208"/>
      <c r="P153" s="208"/>
      <c r="Q153" s="205" t="s">
        <v>111</v>
      </c>
      <c r="R153" s="208"/>
    </row>
    <row r="154" spans="1:25" hidden="1" x14ac:dyDescent="0.2">
      <c r="A154" s="237" t="s">
        <v>521</v>
      </c>
      <c r="B154" s="208"/>
      <c r="C154" s="208"/>
      <c r="D154" s="208"/>
      <c r="E154" s="208"/>
      <c r="F154" s="208"/>
      <c r="G154" s="208"/>
      <c r="H154" s="208"/>
      <c r="I154" s="208"/>
      <c r="J154" s="208"/>
      <c r="K154" s="208"/>
      <c r="L154" s="208"/>
      <c r="M154" s="208"/>
      <c r="N154" s="208"/>
      <c r="O154" s="208"/>
      <c r="P154" s="208"/>
      <c r="Q154" s="205" t="s">
        <v>112</v>
      </c>
      <c r="R154" s="208"/>
    </row>
    <row r="155" spans="1:25" ht="15" hidden="1" x14ac:dyDescent="0.2">
      <c r="A155" s="238" t="s">
        <v>44</v>
      </c>
      <c r="B155" s="245"/>
      <c r="C155" s="245"/>
      <c r="D155" s="245"/>
      <c r="E155" s="245"/>
      <c r="F155" s="205"/>
      <c r="G155" s="205"/>
      <c r="H155" s="205"/>
      <c r="I155" s="205"/>
      <c r="J155" s="205"/>
      <c r="K155" s="206"/>
      <c r="L155" s="205"/>
      <c r="M155" s="205"/>
      <c r="N155" s="205"/>
      <c r="O155" s="205"/>
      <c r="P155" s="205"/>
      <c r="Q155" s="205"/>
      <c r="R155" s="206"/>
    </row>
    <row r="156" spans="1:25" ht="15" hidden="1" x14ac:dyDescent="0.2">
      <c r="A156" s="236" t="s">
        <v>113</v>
      </c>
      <c r="B156" s="208"/>
      <c r="C156" s="208"/>
      <c r="D156" s="208"/>
      <c r="E156" s="208"/>
      <c r="F156" s="208"/>
      <c r="G156" s="208"/>
      <c r="H156" s="208"/>
      <c r="I156" s="208"/>
      <c r="J156" s="208"/>
      <c r="K156" s="208"/>
      <c r="L156" s="208"/>
      <c r="M156" s="208"/>
      <c r="N156" s="208"/>
      <c r="O156" s="208"/>
      <c r="P156" s="208"/>
      <c r="Q156" s="208"/>
      <c r="R156" s="208"/>
    </row>
    <row r="157" spans="1:25" ht="15" hidden="1" x14ac:dyDescent="0.2">
      <c r="A157" s="239" t="s">
        <v>114</v>
      </c>
      <c r="B157" s="208"/>
      <c r="C157" s="208"/>
      <c r="D157" s="208"/>
      <c r="E157" s="208"/>
      <c r="F157" s="208"/>
      <c r="G157" s="208"/>
      <c r="H157" s="208"/>
      <c r="I157" s="208"/>
      <c r="J157" s="208"/>
      <c r="K157" s="208"/>
      <c r="L157" s="208"/>
      <c r="M157" s="208"/>
      <c r="N157" s="208"/>
      <c r="O157" s="208"/>
      <c r="P157" s="208"/>
      <c r="Q157" s="208"/>
      <c r="R157" s="208"/>
    </row>
    <row r="158" spans="1:25" hidden="1" x14ac:dyDescent="0.2"/>
    <row r="159" spans="1:25" hidden="1" x14ac:dyDescent="0.2"/>
    <row r="160" spans="1:25" x14ac:dyDescent="0.2">
      <c r="Y160" s="242"/>
    </row>
    <row r="161" spans="1:18" x14ac:dyDescent="0.2">
      <c r="A161" s="208"/>
      <c r="B161" s="208"/>
      <c r="C161" s="28"/>
      <c r="D161" s="29"/>
      <c r="E161" s="28"/>
      <c r="F161" s="28"/>
      <c r="G161" s="28"/>
      <c r="H161" s="28"/>
      <c r="I161" s="208"/>
      <c r="J161" s="208"/>
      <c r="K161" s="208"/>
      <c r="L161" s="208"/>
      <c r="M161" s="208"/>
      <c r="N161" s="208"/>
      <c r="O161" s="208"/>
      <c r="P161" s="208"/>
      <c r="Q161" s="208"/>
      <c r="R161" s="208"/>
    </row>
    <row r="162" spans="1:18" x14ac:dyDescent="0.2">
      <c r="A162" s="208"/>
      <c r="B162" s="25"/>
      <c r="C162" s="27"/>
      <c r="D162" s="27"/>
      <c r="E162" s="27"/>
      <c r="F162" s="27"/>
      <c r="G162" s="27"/>
      <c r="H162" s="27"/>
      <c r="I162" s="208"/>
      <c r="J162" s="208"/>
      <c r="K162" s="208"/>
      <c r="L162" s="208"/>
      <c r="M162" s="208"/>
      <c r="N162" s="208"/>
      <c r="O162" s="208"/>
      <c r="P162" s="208"/>
      <c r="Q162" s="208"/>
      <c r="R162" s="208"/>
    </row>
    <row r="163" spans="1:18" x14ac:dyDescent="0.2">
      <c r="B163" s="25"/>
      <c r="C163" s="27"/>
      <c r="D163" s="27"/>
      <c r="E163" s="27"/>
      <c r="F163" s="27"/>
      <c r="G163" s="27"/>
      <c r="H163" s="27"/>
    </row>
    <row r="164" spans="1:18" x14ac:dyDescent="0.2">
      <c r="B164" s="25"/>
      <c r="C164" s="27"/>
      <c r="D164" s="27"/>
      <c r="E164" s="27"/>
      <c r="F164" s="27"/>
      <c r="G164" s="27"/>
      <c r="H164" s="27"/>
    </row>
    <row r="165" spans="1:18" x14ac:dyDescent="0.2">
      <c r="B165" s="25"/>
      <c r="C165" s="27"/>
      <c r="D165" s="27"/>
      <c r="E165" s="27"/>
      <c r="F165" s="27"/>
      <c r="G165" s="27"/>
      <c r="H165" s="27"/>
    </row>
    <row r="166" spans="1:18" x14ac:dyDescent="0.2">
      <c r="B166" s="25"/>
      <c r="C166" s="27"/>
      <c r="D166" s="27"/>
      <c r="E166" s="27"/>
      <c r="F166" s="27"/>
      <c r="G166" s="27"/>
      <c r="H166" s="27"/>
    </row>
    <row r="167" spans="1:18" x14ac:dyDescent="0.2">
      <c r="B167" s="25"/>
      <c r="C167" s="27"/>
      <c r="D167" s="27"/>
      <c r="E167" s="27"/>
      <c r="F167" s="27"/>
      <c r="G167" s="27"/>
      <c r="H167" s="27"/>
    </row>
    <row r="168" spans="1:18" x14ac:dyDescent="0.2">
      <c r="B168" s="25"/>
      <c r="C168" s="27"/>
      <c r="D168" s="27"/>
      <c r="E168" s="27"/>
      <c r="F168" s="27"/>
      <c r="G168" s="27"/>
      <c r="H168" s="27"/>
    </row>
    <row r="169" spans="1:18" x14ac:dyDescent="0.2">
      <c r="B169" s="25"/>
      <c r="C169" s="27"/>
      <c r="D169" s="27"/>
      <c r="E169" s="27"/>
      <c r="F169" s="27"/>
      <c r="G169" s="27"/>
      <c r="H169" s="27"/>
    </row>
    <row r="170" spans="1:18" x14ac:dyDescent="0.2">
      <c r="B170" s="25"/>
      <c r="C170" s="27"/>
      <c r="D170" s="27"/>
      <c r="E170" s="27"/>
      <c r="F170" s="27"/>
      <c r="G170" s="27"/>
      <c r="H170" s="27"/>
    </row>
    <row r="171" spans="1:18" x14ac:dyDescent="0.2">
      <c r="B171" s="25"/>
      <c r="C171" s="27"/>
      <c r="D171" s="27"/>
      <c r="E171" s="27"/>
      <c r="F171" s="27"/>
      <c r="G171" s="27"/>
      <c r="H171" s="27"/>
    </row>
    <row r="172" spans="1:18" x14ac:dyDescent="0.2">
      <c r="B172" s="25"/>
      <c r="C172" s="27"/>
      <c r="D172" s="27"/>
      <c r="E172" s="27"/>
      <c r="F172" s="27"/>
      <c r="G172" s="27"/>
      <c r="H172" s="27"/>
    </row>
    <row r="173" spans="1:18" x14ac:dyDescent="0.2">
      <c r="B173" s="25"/>
      <c r="C173" s="27"/>
      <c r="D173" s="27"/>
      <c r="E173" s="27"/>
      <c r="F173" s="27"/>
      <c r="G173" s="27"/>
      <c r="H173" s="27"/>
    </row>
    <row r="174" spans="1:18" x14ac:dyDescent="0.2">
      <c r="B174" s="208"/>
      <c r="C174" s="26"/>
      <c r="D174" s="208"/>
      <c r="E174" s="208"/>
      <c r="F174" s="208"/>
      <c r="G174" s="208"/>
      <c r="H174" s="208"/>
    </row>
    <row r="175" spans="1:18" x14ac:dyDescent="0.2">
      <c r="B175" s="208"/>
      <c r="C175" s="26"/>
      <c r="D175" s="208"/>
      <c r="E175" s="208"/>
      <c r="F175" s="208"/>
      <c r="G175" s="208"/>
      <c r="H175" s="208"/>
    </row>
    <row r="176" spans="1:18" x14ac:dyDescent="0.2">
      <c r="B176" s="208"/>
      <c r="C176" s="26"/>
      <c r="D176" s="208"/>
      <c r="E176" s="208"/>
      <c r="F176" s="208"/>
      <c r="G176" s="208"/>
      <c r="H176" s="208"/>
      <c r="I176" s="208"/>
    </row>
    <row r="184" spans="16:28" x14ac:dyDescent="0.2">
      <c r="P184" s="37"/>
      <c r="Q184" s="34"/>
      <c r="R184" s="34"/>
      <c r="S184" s="34"/>
      <c r="T184" s="34"/>
      <c r="U184" s="34"/>
      <c r="V184" s="34"/>
      <c r="W184" s="34"/>
      <c r="X184" s="34"/>
      <c r="Y184" s="34"/>
      <c r="Z184" s="34"/>
      <c r="AA184" s="34"/>
      <c r="AB184" s="34"/>
    </row>
    <row r="185" spans="16:28" x14ac:dyDescent="0.2">
      <c r="P185" s="37"/>
      <c r="Q185" s="34"/>
      <c r="R185" s="34"/>
      <c r="S185" s="34"/>
      <c r="T185" s="34"/>
      <c r="U185" s="34"/>
      <c r="V185" s="34"/>
      <c r="W185" s="34"/>
      <c r="X185" s="34"/>
      <c r="Y185" s="34"/>
      <c r="Z185" s="34"/>
      <c r="AA185" s="34"/>
      <c r="AB185" s="34"/>
    </row>
    <row r="186" spans="16:28" x14ac:dyDescent="0.2">
      <c r="P186" s="37"/>
      <c r="Q186" s="34"/>
      <c r="R186" s="34"/>
      <c r="S186" s="34"/>
      <c r="T186" s="34"/>
      <c r="U186" s="34"/>
      <c r="V186" s="34"/>
      <c r="W186" s="34"/>
      <c r="X186" s="34"/>
      <c r="Y186" s="34"/>
      <c r="Z186" s="34"/>
      <c r="AA186" s="34"/>
      <c r="AB186" s="34"/>
    </row>
    <row r="187" spans="16:28" x14ac:dyDescent="0.2">
      <c r="P187" s="37"/>
      <c r="Q187" s="34"/>
      <c r="R187" s="34"/>
      <c r="S187" s="34"/>
      <c r="T187" s="34"/>
      <c r="U187" s="34"/>
      <c r="V187" s="34"/>
      <c r="W187" s="34"/>
      <c r="X187" s="34"/>
      <c r="Y187" s="34"/>
      <c r="Z187" s="34"/>
      <c r="AA187" s="34"/>
      <c r="AB187" s="34"/>
    </row>
    <row r="188" spans="16:28" x14ac:dyDescent="0.2">
      <c r="P188" s="37"/>
      <c r="Q188" s="34"/>
      <c r="R188" s="34"/>
      <c r="S188" s="34"/>
      <c r="T188" s="34"/>
      <c r="U188" s="34"/>
      <c r="V188" s="34"/>
      <c r="W188" s="34"/>
      <c r="X188" s="34"/>
      <c r="Y188" s="34"/>
      <c r="Z188" s="34"/>
      <c r="AA188" s="34"/>
      <c r="AB188" s="34"/>
    </row>
    <row r="189" spans="16:28" x14ac:dyDescent="0.2">
      <c r="P189" s="37"/>
      <c r="Q189" s="34"/>
      <c r="R189" s="34"/>
      <c r="S189" s="34"/>
      <c r="T189" s="34"/>
      <c r="U189" s="34"/>
      <c r="V189" s="34"/>
      <c r="W189" s="34"/>
      <c r="X189" s="34"/>
      <c r="Y189" s="34"/>
      <c r="Z189" s="34"/>
      <c r="AA189" s="34"/>
      <c r="AB189" s="34"/>
    </row>
    <row r="190" spans="16:28" x14ac:dyDescent="0.2">
      <c r="P190" s="37"/>
      <c r="Q190" s="34"/>
      <c r="R190" s="34"/>
      <c r="S190" s="34"/>
      <c r="T190" s="34"/>
      <c r="U190" s="34"/>
      <c r="V190" s="34"/>
      <c r="W190" s="34"/>
      <c r="X190" s="34"/>
      <c r="Y190" s="34"/>
      <c r="Z190" s="34"/>
      <c r="AA190" s="34"/>
      <c r="AB190" s="34"/>
    </row>
    <row r="191" spans="16:28" x14ac:dyDescent="0.2">
      <c r="P191" s="37"/>
      <c r="Q191" s="34"/>
      <c r="R191" s="34"/>
      <c r="S191" s="34"/>
      <c r="T191" s="34"/>
      <c r="U191" s="34"/>
      <c r="V191" s="34"/>
      <c r="W191" s="34"/>
      <c r="X191" s="34"/>
      <c r="Y191" s="34"/>
      <c r="Z191" s="34"/>
      <c r="AA191" s="34"/>
      <c r="AB191" s="34"/>
    </row>
    <row r="192" spans="16:28" x14ac:dyDescent="0.2">
      <c r="Q192" s="34"/>
      <c r="R192" s="34"/>
      <c r="S192" s="34"/>
      <c r="T192" s="34"/>
      <c r="U192" s="34"/>
      <c r="V192" s="34"/>
      <c r="W192" s="34"/>
      <c r="X192" s="34"/>
      <c r="Y192" s="34"/>
      <c r="Z192" s="34"/>
      <c r="AA192" s="34"/>
      <c r="AB192" s="34"/>
    </row>
    <row r="204" spans="17:39" x14ac:dyDescent="0.2">
      <c r="Q204" s="155" t="s">
        <v>117</v>
      </c>
    </row>
    <row r="205" spans="17:39" x14ac:dyDescent="0.2">
      <c r="Q205" s="34"/>
      <c r="R205" s="35">
        <v>2001</v>
      </c>
      <c r="S205" s="35">
        <v>2002</v>
      </c>
      <c r="T205" s="35">
        <v>2003</v>
      </c>
      <c r="U205" s="35">
        <v>2004</v>
      </c>
      <c r="V205" s="35">
        <v>2005</v>
      </c>
      <c r="W205" s="36">
        <v>2006</v>
      </c>
      <c r="X205" s="36">
        <v>2007</v>
      </c>
      <c r="Y205" s="36">
        <v>2008</v>
      </c>
      <c r="Z205" s="36">
        <v>2009</v>
      </c>
      <c r="AA205" s="36">
        <v>2010</v>
      </c>
      <c r="AB205" s="36">
        <v>2011</v>
      </c>
      <c r="AC205" s="36">
        <v>2012</v>
      </c>
      <c r="AD205" s="36">
        <v>2013</v>
      </c>
      <c r="AE205" s="36">
        <v>2014</v>
      </c>
      <c r="AF205" s="36">
        <v>2015</v>
      </c>
      <c r="AG205" s="36">
        <v>2016</v>
      </c>
      <c r="AH205" s="36">
        <v>2017</v>
      </c>
      <c r="AI205" s="36">
        <v>2018</v>
      </c>
      <c r="AJ205" s="36">
        <v>2019</v>
      </c>
      <c r="AK205" s="36">
        <v>2020</v>
      </c>
      <c r="AL205" s="36">
        <v>2021</v>
      </c>
      <c r="AM205" s="36">
        <v>2022</v>
      </c>
    </row>
    <row r="206" spans="17:39" ht="22.5" x14ac:dyDescent="0.2">
      <c r="Q206" s="37" t="s">
        <v>477</v>
      </c>
      <c r="R206" s="240">
        <f t="shared" ref="R206:AM206" si="20">SUM(B21:B23)</f>
        <v>1.6003879728419013</v>
      </c>
      <c r="S206" s="240">
        <f t="shared" si="20"/>
        <v>3.1702898550724634</v>
      </c>
      <c r="T206" s="240">
        <f t="shared" si="20"/>
        <v>5.239179954441914</v>
      </c>
      <c r="U206" s="240">
        <f t="shared" si="20"/>
        <v>7.1952337305224576</v>
      </c>
      <c r="V206" s="240">
        <f t="shared" si="20"/>
        <v>7.9646017699115044</v>
      </c>
      <c r="W206" s="240">
        <f t="shared" si="20"/>
        <v>9.6954314720812178</v>
      </c>
      <c r="X206" s="240">
        <f t="shared" si="20"/>
        <v>9.7681302417365572</v>
      </c>
      <c r="Y206" s="240">
        <f t="shared" si="20"/>
        <v>16.328894035900408</v>
      </c>
      <c r="Z206" s="240">
        <f t="shared" si="20"/>
        <v>26.63802363050484</v>
      </c>
      <c r="AA206" s="240">
        <f t="shared" si="20"/>
        <v>38.804286520022558</v>
      </c>
      <c r="AB206" s="240">
        <f t="shared" si="20"/>
        <v>45.589988081048865</v>
      </c>
      <c r="AC206" s="240">
        <f t="shared" si="20"/>
        <v>55.506849315068493</v>
      </c>
      <c r="AD206" s="240">
        <f t="shared" si="20"/>
        <v>64.278752436647181</v>
      </c>
      <c r="AE206" s="240">
        <f t="shared" si="20"/>
        <v>70.008992805755398</v>
      </c>
      <c r="AF206" s="240">
        <f t="shared" si="20"/>
        <v>72.36248872858431</v>
      </c>
      <c r="AG206" s="240">
        <f t="shared" si="20"/>
        <v>76.271949572264759</v>
      </c>
      <c r="AH206" s="240">
        <f t="shared" si="20"/>
        <v>75.049019607843135</v>
      </c>
      <c r="AI206" s="240">
        <f t="shared" si="20"/>
        <v>69.01333333333335</v>
      </c>
      <c r="AJ206" s="240">
        <f t="shared" si="20"/>
        <v>63.646595385481149</v>
      </c>
      <c r="AK206" s="240">
        <f t="shared" si="20"/>
        <v>49.296875</v>
      </c>
      <c r="AL206" s="240">
        <f t="shared" si="20"/>
        <v>51.517341040462426</v>
      </c>
      <c r="AM206" s="240">
        <f t="shared" si="20"/>
        <v>55.3835327234342</v>
      </c>
    </row>
    <row r="207" spans="17:39" ht="22.5" x14ac:dyDescent="0.2">
      <c r="Q207" s="37" t="s">
        <v>478</v>
      </c>
      <c r="R207" s="240">
        <f t="shared" ref="R207:AM207" si="21">SUM(B24:B26)</f>
        <v>55.189136760426777</v>
      </c>
      <c r="S207" s="240">
        <f t="shared" si="21"/>
        <v>69.248188405797094</v>
      </c>
      <c r="T207" s="240">
        <f t="shared" si="21"/>
        <v>73.804100227790428</v>
      </c>
      <c r="U207" s="240">
        <f t="shared" si="21"/>
        <v>73.418881759853349</v>
      </c>
      <c r="V207" s="240">
        <f t="shared" si="21"/>
        <v>74.139626352015725</v>
      </c>
      <c r="W207" s="240">
        <f t="shared" si="21"/>
        <v>73.299492385786806</v>
      </c>
      <c r="X207" s="240">
        <f t="shared" si="21"/>
        <v>75.086334484459798</v>
      </c>
      <c r="Y207" s="240">
        <f t="shared" si="21"/>
        <v>72.206137811233347</v>
      </c>
      <c r="Z207" s="240">
        <f t="shared" si="21"/>
        <v>65.413533834586474</v>
      </c>
      <c r="AA207" s="240">
        <f t="shared" si="21"/>
        <v>54.089114495205862</v>
      </c>
      <c r="AB207" s="240">
        <f t="shared" si="21"/>
        <v>49.344457687723477</v>
      </c>
      <c r="AC207" s="240">
        <f t="shared" si="21"/>
        <v>40.712328767123289</v>
      </c>
      <c r="AD207" s="240">
        <f t="shared" si="21"/>
        <v>32.894736842105267</v>
      </c>
      <c r="AE207" s="240">
        <f t="shared" si="21"/>
        <v>27.338129496402878</v>
      </c>
      <c r="AF207" s="240">
        <f t="shared" si="21"/>
        <v>25.698827772768254</v>
      </c>
      <c r="AG207" s="240">
        <f t="shared" si="21"/>
        <v>21.882035119315624</v>
      </c>
      <c r="AH207" s="240">
        <f t="shared" si="21"/>
        <v>23.43137254901961</v>
      </c>
      <c r="AI207" s="240">
        <f t="shared" si="21"/>
        <v>28.693333333333332</v>
      </c>
      <c r="AJ207" s="240">
        <f t="shared" si="21"/>
        <v>33.089476646032644</v>
      </c>
      <c r="AK207" s="240">
        <f t="shared" si="21"/>
        <v>44.140625</v>
      </c>
      <c r="AL207" s="240">
        <f t="shared" si="21"/>
        <v>42.413294797687861</v>
      </c>
      <c r="AM207" s="240">
        <f t="shared" si="21"/>
        <v>39.057002111189313</v>
      </c>
    </row>
    <row r="208" spans="17:39" ht="22.5" x14ac:dyDescent="0.2">
      <c r="Q208" s="37" t="s">
        <v>479</v>
      </c>
      <c r="R208" s="240">
        <f>SUM(B27:B28)</f>
        <v>14.403491755577111</v>
      </c>
      <c r="S208" s="240">
        <f t="shared" ref="S208:AM208" si="22">SUM(C27:C28)</f>
        <v>16.893115942028984</v>
      </c>
      <c r="T208" s="240">
        <f t="shared" si="22"/>
        <v>15.854214123006834</v>
      </c>
      <c r="U208" s="240">
        <f t="shared" si="22"/>
        <v>14.344637946837764</v>
      </c>
      <c r="V208" s="240">
        <f t="shared" si="22"/>
        <v>14.110127826941987</v>
      </c>
      <c r="W208" s="240">
        <f t="shared" si="22"/>
        <v>13.299492385786802</v>
      </c>
      <c r="X208" s="240">
        <f t="shared" si="22"/>
        <v>11.790823877651702</v>
      </c>
      <c r="Y208" s="240">
        <f t="shared" si="22"/>
        <v>8.9171974522292992</v>
      </c>
      <c r="Z208" s="240">
        <f t="shared" si="22"/>
        <v>6.4446831364124595</v>
      </c>
      <c r="AA208" s="240">
        <f t="shared" si="22"/>
        <v>6.0913705583756332</v>
      </c>
      <c r="AB208" s="240">
        <f t="shared" si="22"/>
        <v>4.2908224076281289</v>
      </c>
      <c r="AC208" s="240">
        <f t="shared" si="22"/>
        <v>3.1232876712328768</v>
      </c>
      <c r="AD208" s="240">
        <f t="shared" si="22"/>
        <v>2.192982456140351</v>
      </c>
      <c r="AE208" s="240">
        <f t="shared" si="22"/>
        <v>2.2032374100719423</v>
      </c>
      <c r="AF208" s="240">
        <f t="shared" si="22"/>
        <v>1.442741208295762</v>
      </c>
      <c r="AG208" s="240">
        <f t="shared" si="22"/>
        <v>1.1706438541197661</v>
      </c>
      <c r="AH208" s="240">
        <f t="shared" si="22"/>
        <v>0.93137254901960786</v>
      </c>
      <c r="AI208" s="240">
        <f t="shared" si="22"/>
        <v>1.5466666666666666</v>
      </c>
      <c r="AJ208" s="240">
        <f t="shared" si="22"/>
        <v>2.5323579065841306</v>
      </c>
      <c r="AK208" s="240">
        <f t="shared" si="22"/>
        <v>5.15625</v>
      </c>
      <c r="AL208" s="240">
        <f t="shared" si="22"/>
        <v>4.4075144508670512</v>
      </c>
      <c r="AM208" s="240">
        <f t="shared" si="22"/>
        <v>4.0816326530612246</v>
      </c>
    </row>
    <row r="209" spans="17:39" ht="22.5" x14ac:dyDescent="0.2">
      <c r="Q209" s="37" t="s">
        <v>76</v>
      </c>
      <c r="R209" s="240">
        <f>SUM(B29:B29)</f>
        <v>3.2007759456838025</v>
      </c>
      <c r="S209" s="240">
        <f t="shared" ref="S209:AM209" si="23">SUM(C29:C29)</f>
        <v>2.9891304347826084</v>
      </c>
      <c r="T209" s="240">
        <f t="shared" si="23"/>
        <v>3.143507972665148</v>
      </c>
      <c r="U209" s="240">
        <f t="shared" si="23"/>
        <v>3.4372135655362057</v>
      </c>
      <c r="V209" s="240">
        <f t="shared" si="23"/>
        <v>2.7531956735496559</v>
      </c>
      <c r="W209" s="240">
        <f t="shared" si="23"/>
        <v>2.9441624365482233</v>
      </c>
      <c r="X209" s="240">
        <f t="shared" si="23"/>
        <v>2.614701529353725</v>
      </c>
      <c r="Y209" s="240">
        <f t="shared" si="23"/>
        <v>1.9687319050376377</v>
      </c>
      <c r="Z209" s="240">
        <f t="shared" si="23"/>
        <v>1.1815252416756179</v>
      </c>
      <c r="AA209" s="240">
        <f t="shared" si="23"/>
        <v>0.67681895093062605</v>
      </c>
      <c r="AB209" s="240">
        <f t="shared" si="23"/>
        <v>0.35756853396901073</v>
      </c>
      <c r="AC209" s="240">
        <f t="shared" si="23"/>
        <v>0.27397260273972601</v>
      </c>
      <c r="AD209" s="240">
        <f t="shared" si="23"/>
        <v>0.24366471734892789</v>
      </c>
      <c r="AE209" s="240">
        <f t="shared" si="23"/>
        <v>0.22482014388489208</v>
      </c>
      <c r="AF209" s="240">
        <f t="shared" si="23"/>
        <v>0.18034265103697023</v>
      </c>
      <c r="AG209" s="240">
        <f t="shared" si="23"/>
        <v>0.27014858171994599</v>
      </c>
      <c r="AH209" s="240">
        <f t="shared" si="23"/>
        <v>0.24509803921568626</v>
      </c>
      <c r="AI209" s="240">
        <f t="shared" si="23"/>
        <v>0.32</v>
      </c>
      <c r="AJ209" s="240">
        <f t="shared" si="23"/>
        <v>0.3939223410241981</v>
      </c>
      <c r="AK209" s="240">
        <f t="shared" si="23"/>
        <v>0.78125</v>
      </c>
      <c r="AL209" s="240">
        <f t="shared" si="23"/>
        <v>0.7947976878612717</v>
      </c>
      <c r="AM209" s="240">
        <f t="shared" si="23"/>
        <v>0.70372976776917662</v>
      </c>
    </row>
    <row r="210" spans="17:39" x14ac:dyDescent="0.2">
      <c r="Q210" s="37" t="s">
        <v>77</v>
      </c>
      <c r="R210" s="240">
        <f>SUM(B30:B30)</f>
        <v>25.60620756547042</v>
      </c>
      <c r="S210" s="240">
        <f t="shared" ref="S210:AM210" si="24">SUM(C30:C30)</f>
        <v>7.6992753623188399</v>
      </c>
      <c r="T210" s="240">
        <f t="shared" si="24"/>
        <v>2.0045558086560367</v>
      </c>
      <c r="U210" s="240">
        <f t="shared" si="24"/>
        <v>1.6498625114573786</v>
      </c>
      <c r="V210" s="240">
        <f t="shared" si="24"/>
        <v>1.0324483775811208</v>
      </c>
      <c r="W210" s="240">
        <f t="shared" si="24"/>
        <v>0.71065989847715738</v>
      </c>
      <c r="X210" s="240">
        <f t="shared" si="24"/>
        <v>0.740009866798224</v>
      </c>
      <c r="Y210" s="240">
        <f t="shared" si="24"/>
        <v>0.57903879559930516</v>
      </c>
      <c r="Z210" s="246">
        <f t="shared" si="24"/>
        <v>0.42964554242749736</v>
      </c>
      <c r="AA210" s="246">
        <f t="shared" si="24"/>
        <v>0.33840947546531303</v>
      </c>
      <c r="AB210" s="246">
        <f t="shared" si="24"/>
        <v>0.29797377830750893</v>
      </c>
      <c r="AC210" s="246">
        <f t="shared" si="24"/>
        <v>0.38356164383561642</v>
      </c>
      <c r="AD210" s="246">
        <f t="shared" si="24"/>
        <v>0.34113060428849906</v>
      </c>
      <c r="AE210" s="246">
        <f t="shared" si="24"/>
        <v>0.26978417266187049</v>
      </c>
      <c r="AF210" s="246">
        <f t="shared" si="24"/>
        <v>0.31559963931469792</v>
      </c>
      <c r="AG210" s="246">
        <f t="shared" si="24"/>
        <v>0.36019810895992799</v>
      </c>
      <c r="AH210" s="246">
        <f t="shared" si="24"/>
        <v>0.34313725490196079</v>
      </c>
      <c r="AI210" s="246">
        <f t="shared" si="24"/>
        <v>0.42666666666666669</v>
      </c>
      <c r="AJ210" s="246">
        <f t="shared" si="24"/>
        <v>0.45019696117051211</v>
      </c>
      <c r="AK210" s="240">
        <f t="shared" si="24"/>
        <v>0.625</v>
      </c>
      <c r="AL210" s="240">
        <f t="shared" si="24"/>
        <v>1.0115606936416184</v>
      </c>
      <c r="AM210" s="240">
        <f t="shared" si="24"/>
        <v>0.7741027445460944</v>
      </c>
    </row>
  </sheetData>
  <hyperlinks>
    <hyperlink ref="A155" r:id="rId1" xr:uid="{00000000-0004-0000-0800-000000000000}"/>
    <hyperlink ref="A157" r:id="rId2" xr:uid="{00000000-0004-0000-0800-000001000000}"/>
  </hyperlinks>
  <pageMargins left="0.70866141732283472" right="0.70866141732283472" top="0.74803149606299213" bottom="0.74803149606299213" header="0.31496062992125984" footer="0.31496062992125984"/>
  <pageSetup paperSize="9" scale="40" orientation="portrait" r:id="rId3"/>
  <headerFooter>
    <oddHeader>&amp;R&amp;"Arial,Bold"&amp;14ENVIRONMENT AND EMISSIONS</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A44087270</value>
    </field>
    <field name="Objective-Title">
      <value order="0">STS - Chapter 13 - Environment - Reference tables</value>
    </field>
    <field name="Objective-Description">
      <value order="0"/>
    </field>
    <field name="Objective-CreationStamp">
      <value order="0">2023-06-14T15:36:27Z</value>
    </field>
    <field name="Objective-IsApproved">
      <value order="0">false</value>
    </field>
    <field name="Objective-IsPublished">
      <value order="0">true</value>
    </field>
    <field name="Objective-DatePublished">
      <value order="0">2024-03-15T13:13:16Z</value>
    </field>
    <field name="Objective-ModificationStamp">
      <value order="0">2024-03-15T13:13:16Z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vA71665524</value>
    </field>
    <field name="Objective-Version">
      <value order="0">19.0</value>
    </field>
    <field name="Objective-VersionNumber">
      <value order="0">19</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Contents</vt:lpstr>
      <vt:lpstr>Table 13.1a</vt:lpstr>
      <vt:lpstr>Table 13.1b</vt:lpstr>
      <vt:lpstr>Data for chart</vt:lpstr>
      <vt:lpstr>Table 13.1c and Chart 13.1</vt:lpstr>
      <vt:lpstr>Figures for Commentary</vt:lpstr>
      <vt:lpstr>T13.2-13.4</vt:lpstr>
      <vt:lpstr>T13.5</vt:lpstr>
      <vt:lpstr>T13.6a</vt:lpstr>
      <vt:lpstr>T13.6b</vt:lpstr>
      <vt:lpstr>Old T13.7-13.8</vt:lpstr>
      <vt:lpstr>New T13.7-13.8</vt:lpstr>
      <vt:lpstr>T13.9-13.10</vt:lpstr>
      <vt:lpstr>T13.11</vt:lpstr>
      <vt:lpstr>'Data for chart'!Print_Area</vt:lpstr>
      <vt:lpstr>'New T13.7-13.8'!Print_Area</vt:lpstr>
      <vt:lpstr>'Old T13.7-13.8'!Print_Area</vt:lpstr>
      <vt:lpstr>T13.11!Print_Area</vt:lpstr>
      <vt:lpstr>T13.5!Print_Area</vt:lpstr>
      <vt:lpstr>T13.6a!Print_Area</vt:lpstr>
      <vt:lpstr>T13.6b!Print_Area</vt:lpstr>
      <vt:lpstr>'T13.9-13.10'!Print_Area</vt:lpstr>
      <vt:lpstr>'Table 13.1a'!Print_Area</vt:lpstr>
      <vt:lpstr>'Table 13.1b'!Print_Area</vt:lpstr>
      <vt:lpstr>'Table 13.1c and Chart 13.1'!Print_Area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Knight</cp:lastModifiedBy>
  <cp:lastPrinted>2024-03-15T10:24:32Z</cp:lastPrinted>
  <dcterms:created xsi:type="dcterms:W3CDTF">2013-12-16T15:13:30Z</dcterms:created>
  <dcterms:modified xsi:type="dcterms:W3CDTF">2024-03-21T08:33:30Z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A44087270</vt:lpwstr>
  </property>
  <property fmtid="{D5CDD505-2E9C-101B-9397-08002B2CF9AE}" pid="4" name="Objective-Title">
    <vt:lpwstr>STS - Chapter 13 - Environment - Reference tables</vt:lpwstr>
  </property>
  <property fmtid="{D5CDD505-2E9C-101B-9397-08002B2CF9AE}" pid="5" name="Objective-Comment">
    <vt:lpwstr/>
  </property>
  <property fmtid="{D5CDD505-2E9C-101B-9397-08002B2CF9AE}" pid="6" name="Objective-CreationStamp">
    <vt:filetime>2023-06-14T15:37:08Z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2024-03-15T13:13:16Z</vt:filetime>
  </property>
  <property fmtid="{D5CDD505-2E9C-101B-9397-08002B2CF9AE}" pid="10" name="Objective-ModificationStamp">
    <vt:filetime>2024-03-15T13:13:16Z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3" name="Objective-Parent">
    <vt:lpwstr>Scottish Transport Statistics: 2023: Research and analysis: Transport: 2022-2027</vt:lpwstr>
  </property>
  <property fmtid="{D5CDD505-2E9C-101B-9397-08002B2CF9AE}" pid="14" name="Objective-State">
    <vt:lpwstr>Published</vt:lpwstr>
  </property>
  <property fmtid="{D5CDD505-2E9C-101B-9397-08002B2CF9AE}" pid="15" name="Objective-Version">
    <vt:lpwstr>19.0</vt:lpwstr>
  </property>
  <property fmtid="{D5CDD505-2E9C-101B-9397-08002B2CF9AE}" pid="16" name="Objective-VersionNumber">
    <vt:r8>19</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vA71665524</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