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cotsconnect-my.sharepoint.com/personal/andrew_knight_transport_gov_scot/Documents/STS2025/Web files/"/>
    </mc:Choice>
  </mc:AlternateContent>
  <xr:revisionPtr revIDLastSave="1" documentId="13_ncr:1_{CF22CAE0-29F2-4506-9DDE-C690A7180D7E}" xr6:coauthVersionLast="47" xr6:coauthVersionMax="47" xr10:uidLastSave="{57A62530-96E1-47AF-AB14-E80926639682}"/>
  <bookViews>
    <workbookView xWindow="-120" yWindow="-120" windowWidth="29040" windowHeight="15720" tabRatio="868" xr2:uid="{00000000-000D-0000-FFFF-FFFF00000000}"/>
  </bookViews>
  <sheets>
    <sheet name="International comparisons-2020" sheetId="8" r:id="rId1"/>
    <sheet name="footnotes" sheetId="7" r:id="rId2"/>
  </sheets>
  <definedNames>
    <definedName name="HTML1_1" hidden="1">"'[internet 98q4.xls]xcontact'!$A$1:$F$114"</definedName>
    <definedName name="HTML1_10" hidden="1">""</definedName>
    <definedName name="HTML1_11" hidden="1">1</definedName>
    <definedName name="HTML1_12" hidden="1">"D:\data\xl\MyHTML.htm"</definedName>
    <definedName name="HTML1_13" hidden="1">#N/A</definedName>
    <definedName name="HTML1_14" hidden="1">#N/A</definedName>
    <definedName name="HTML1_15" hidden="1">#N/A</definedName>
    <definedName name="HTML1_2" hidden="1">1</definedName>
    <definedName name="HTML1_3" hidden="1">"internet 98q4.xls"</definedName>
    <definedName name="HTML1_4" hidden="1">"xcontact"</definedName>
    <definedName name="HTML1_5" hidden="1">""</definedName>
    <definedName name="HTML1_6" hidden="1">-4146</definedName>
    <definedName name="HTML1_7" hidden="1">-4146</definedName>
    <definedName name="HTML1_8" hidden="1">"15/10/1998"</definedName>
    <definedName name="HTML1_9" hidden="1">"GEORGIADES"</definedName>
    <definedName name="HTML2_1" hidden="1">"'[internet 98q4.xls]xcontact'!$A$2:$F$114"</definedName>
    <definedName name="HTML2_10" hidden="1">""</definedName>
    <definedName name="HTML2_11" hidden="1">1</definedName>
    <definedName name="HTML2_12" hidden="1">"D:\data\xl\MyHTML.htm"</definedName>
    <definedName name="HTML2_13" hidden="1">#N/A</definedName>
    <definedName name="HTML2_14" hidden="1">#N/A</definedName>
    <definedName name="HTML2_15" hidden="1">#N/A</definedName>
    <definedName name="HTML2_2" hidden="1">1</definedName>
    <definedName name="HTML2_3" hidden="1">"internet 98q4.xls"</definedName>
    <definedName name="HTML2_4" hidden="1">"xcontact"</definedName>
    <definedName name="HTML2_5" hidden="1">""</definedName>
    <definedName name="HTML2_6" hidden="1">-4146</definedName>
    <definedName name="HTML2_7" hidden="1">-4146</definedName>
    <definedName name="HTML2_8" hidden="1">"15/10/1998"</definedName>
    <definedName name="HTML2_9" hidden="1">"GEORGIADES"</definedName>
    <definedName name="HTML3_1" hidden="1">"'[internet 98q4.xls]xlist3'!$A$3:$E$175"</definedName>
    <definedName name="HTML3_10" hidden="1">""</definedName>
    <definedName name="HTML3_11" hidden="1">-4146</definedName>
    <definedName name="HTML3_12" hidden="1">"D:\data\aaa html\national2.htm"</definedName>
    <definedName name="HTML3_13" hidden="1">#N/A</definedName>
    <definedName name="HTML3_14" hidden="1">#N/A</definedName>
    <definedName name="HTML3_15" hidden="1">#N/A</definedName>
    <definedName name="HTML3_2" hidden="1">1</definedName>
    <definedName name="HTML3_3" hidden="1">"internet 98q4.xls"</definedName>
    <definedName name="HTML3_4" hidden="1">"xlist3"</definedName>
    <definedName name="HTML3_5" hidden="1">""</definedName>
    <definedName name="HTML3_6" hidden="1">-4146</definedName>
    <definedName name="HTML3_7" hidden="1">-4146</definedName>
    <definedName name="HTML3_8" hidden="1">"15/10/1998"</definedName>
    <definedName name="HTML3_9" hidden="1">"GEORGIADES"</definedName>
    <definedName name="HTML4_1" hidden="1">"'[internet 98q4.xls]x1.2'!$B$5:$C$25"</definedName>
    <definedName name="HTML4_10" hidden="1">""</definedName>
    <definedName name="HTML4_11" hidden="1">1</definedName>
    <definedName name="HTML4_12" hidden="1">"D:\data\aaa html\test1.htm"</definedName>
    <definedName name="HTML4_13" hidden="1">#N/A</definedName>
    <definedName name="HTML4_14" hidden="1">#N/A</definedName>
    <definedName name="HTML4_15" hidden="1">#N/A</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Count" hidden="1">4</definedName>
    <definedName name="_xlnm.Print_Area" localSheetId="0">'International comparisons-2020'!$A$1:$AL$51</definedName>
    <definedName name="_xlnm.Print_Titles" localSheetId="0">'International comparisons-2020'!$A:$F,'International comparisons-2020'!$1:$5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8" i="8" l="1"/>
  <c r="AL12" i="8" l="1"/>
  <c r="G39" i="8" l="1"/>
  <c r="G44" i="8"/>
  <c r="G45" i="8"/>
  <c r="G46" i="8"/>
  <c r="G47" i="8"/>
  <c r="G48" i="8"/>
  <c r="AH15" i="8" l="1"/>
  <c r="G15" i="8"/>
  <c r="G17" i="8"/>
  <c r="G20" i="8"/>
  <c r="G22" i="8"/>
  <c r="G30" i="8"/>
  <c r="G35" i="8"/>
  <c r="G37" i="8"/>
  <c r="G13" i="8"/>
  <c r="AI44" i="8" l="1"/>
  <c r="AH44" i="8"/>
  <c r="AG44" i="8"/>
  <c r="AF44" i="8"/>
  <c r="AE44" i="8"/>
  <c r="AD44" i="8"/>
  <c r="AC44" i="8"/>
  <c r="AB44" i="8"/>
  <c r="AA44" i="8"/>
  <c r="Z44" i="8"/>
  <c r="Y44" i="8"/>
  <c r="X44" i="8"/>
  <c r="W44" i="8"/>
  <c r="V44" i="8"/>
  <c r="U44" i="8"/>
  <c r="T44" i="8"/>
  <c r="S44" i="8"/>
  <c r="R44" i="8"/>
  <c r="Q44" i="8"/>
  <c r="P44" i="8"/>
  <c r="O44" i="8"/>
  <c r="N44" i="8"/>
  <c r="M44" i="8"/>
  <c r="L44" i="8"/>
  <c r="K44" i="8"/>
  <c r="J44" i="8"/>
  <c r="I44" i="8"/>
  <c r="H44" i="8"/>
  <c r="F44" i="8"/>
  <c r="AK43" i="8"/>
  <c r="AJ43" i="8"/>
  <c r="AJ42" i="8"/>
  <c r="AJ41" i="8"/>
  <c r="AJ40" i="8"/>
  <c r="AK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F39" i="8"/>
  <c r="AJ39" i="8" s="1"/>
  <c r="AL39" i="8"/>
  <c r="AJ38" i="8"/>
  <c r="AL37" i="8"/>
  <c r="AI37" i="8"/>
  <c r="AH37" i="8"/>
  <c r="AG37" i="8"/>
  <c r="AF37" i="8"/>
  <c r="AE37" i="8"/>
  <c r="AD37" i="8"/>
  <c r="AC37" i="8"/>
  <c r="AB37" i="8"/>
  <c r="AA37" i="8"/>
  <c r="Z37" i="8"/>
  <c r="Y37" i="8"/>
  <c r="X37" i="8"/>
  <c r="W37" i="8"/>
  <c r="V37" i="8"/>
  <c r="U37" i="8"/>
  <c r="T37" i="8"/>
  <c r="S37" i="8"/>
  <c r="R37" i="8"/>
  <c r="Q37" i="8"/>
  <c r="P37" i="8"/>
  <c r="O37" i="8"/>
  <c r="N37" i="8"/>
  <c r="M37" i="8"/>
  <c r="L37" i="8"/>
  <c r="K37" i="8"/>
  <c r="J37" i="8"/>
  <c r="I37" i="8"/>
  <c r="H37" i="8"/>
  <c r="F37" i="8"/>
  <c r="AJ36" i="8"/>
  <c r="AJ37" i="8" s="1"/>
  <c r="AK35" i="8"/>
  <c r="AI35" i="8"/>
  <c r="AH35" i="8"/>
  <c r="AG35" i="8"/>
  <c r="AF35" i="8"/>
  <c r="AE35" i="8"/>
  <c r="AD35" i="8"/>
  <c r="AC35" i="8"/>
  <c r="AB35" i="8"/>
  <c r="AA35" i="8"/>
  <c r="Z35" i="8"/>
  <c r="Y35" i="8"/>
  <c r="X35" i="8"/>
  <c r="W35" i="8"/>
  <c r="V35" i="8"/>
  <c r="U35" i="8"/>
  <c r="T35" i="8"/>
  <c r="S35" i="8"/>
  <c r="R35" i="8"/>
  <c r="Q35" i="8"/>
  <c r="P35" i="8"/>
  <c r="O35" i="8"/>
  <c r="N35" i="8"/>
  <c r="M35" i="8"/>
  <c r="L35" i="8"/>
  <c r="K35" i="8"/>
  <c r="J35" i="8"/>
  <c r="I35" i="8"/>
  <c r="H35" i="8"/>
  <c r="AK34" i="8"/>
  <c r="AK33" i="8"/>
  <c r="AK32" i="8"/>
  <c r="AK31"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F30" i="8"/>
  <c r="AK29" i="8"/>
  <c r="AJ29" i="8"/>
  <c r="AK28" i="8"/>
  <c r="AJ28" i="8"/>
  <c r="AJ27" i="8"/>
  <c r="AJ26" i="8"/>
  <c r="AJ25" i="8"/>
  <c r="AJ24" i="8"/>
  <c r="AJ23" i="8"/>
  <c r="AL22" i="8"/>
  <c r="AK22" i="8"/>
  <c r="AI22" i="8"/>
  <c r="AH22" i="8"/>
  <c r="AG22" i="8"/>
  <c r="AF22" i="8"/>
  <c r="AE22" i="8"/>
  <c r="AD22" i="8"/>
  <c r="AC22" i="8"/>
  <c r="AB22" i="8"/>
  <c r="AA22" i="8"/>
  <c r="Z22" i="8"/>
  <c r="Y22" i="8"/>
  <c r="X22" i="8"/>
  <c r="W22" i="8"/>
  <c r="V22" i="8"/>
  <c r="U22" i="8"/>
  <c r="T22" i="8"/>
  <c r="S22" i="8"/>
  <c r="R22" i="8"/>
  <c r="Q22" i="8"/>
  <c r="P22" i="8"/>
  <c r="O22" i="8"/>
  <c r="N22" i="8"/>
  <c r="M22" i="8"/>
  <c r="L22" i="8"/>
  <c r="K22" i="8"/>
  <c r="J22" i="8"/>
  <c r="I22" i="8"/>
  <c r="H22" i="8"/>
  <c r="F22" i="8"/>
  <c r="AJ22" i="8" s="1"/>
  <c r="AJ21" i="8"/>
  <c r="AL20" i="8"/>
  <c r="AK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F20" i="8"/>
  <c r="AJ20" i="8" s="1"/>
  <c r="AJ19" i="8"/>
  <c r="AJ18" i="8"/>
  <c r="AL17" i="8"/>
  <c r="AK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F17" i="8"/>
  <c r="AJ17" i="8" s="1"/>
  <c r="AJ16" i="8"/>
  <c r="AK15" i="8"/>
  <c r="AI15" i="8"/>
  <c r="AG15" i="8"/>
  <c r="AF15" i="8"/>
  <c r="AE15" i="8"/>
  <c r="AD15" i="8"/>
  <c r="AC15" i="8"/>
  <c r="AB15" i="8"/>
  <c r="AA15" i="8"/>
  <c r="Y15" i="8"/>
  <c r="X15" i="8"/>
  <c r="W15" i="8"/>
  <c r="V15" i="8"/>
  <c r="U15" i="8"/>
  <c r="T15" i="8"/>
  <c r="S15" i="8"/>
  <c r="R15" i="8"/>
  <c r="Q15" i="8"/>
  <c r="P15" i="8"/>
  <c r="O15" i="8"/>
  <c r="N15" i="8"/>
  <c r="M15" i="8"/>
  <c r="L15" i="8"/>
  <c r="K15" i="8"/>
  <c r="I15" i="8"/>
  <c r="H15" i="8"/>
  <c r="F15" i="8"/>
  <c r="AL14" i="8"/>
  <c r="AL15" i="8" s="1"/>
  <c r="AJ14" i="8"/>
  <c r="AJ15" i="8" s="1"/>
  <c r="AK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F13" i="8"/>
  <c r="AL13" i="8"/>
  <c r="AJ12" i="8"/>
  <c r="AK11" i="8"/>
  <c r="AI11" i="8"/>
  <c r="AH11" i="8"/>
  <c r="AG11" i="8"/>
  <c r="AF11" i="8"/>
  <c r="AE11" i="8"/>
  <c r="AD11" i="8"/>
  <c r="AC11" i="8"/>
  <c r="AB11" i="8"/>
  <c r="AA11" i="8"/>
  <c r="X11" i="8"/>
  <c r="W11" i="8"/>
  <c r="V11" i="8"/>
  <c r="U11" i="8"/>
  <c r="T11" i="8"/>
  <c r="S11" i="8"/>
  <c r="R11" i="8"/>
  <c r="Q11" i="8"/>
  <c r="P11" i="8"/>
  <c r="O11" i="8"/>
  <c r="N11" i="8"/>
  <c r="M11" i="8"/>
  <c r="L11" i="8"/>
  <c r="K11" i="8"/>
  <c r="J11" i="8"/>
  <c r="I11" i="8"/>
  <c r="H11" i="8"/>
  <c r="G11" i="8"/>
  <c r="F11" i="8"/>
  <c r="AL10" i="8"/>
  <c r="AL11" i="8" s="1"/>
  <c r="AJ10" i="8"/>
  <c r="AL9" i="8"/>
  <c r="AK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AJ7" i="8"/>
  <c r="AJ9" i="8" s="1"/>
  <c r="AJ44" i="8" l="1"/>
  <c r="F46" i="8"/>
  <c r="F47" i="8"/>
  <c r="F48" i="8"/>
  <c r="AK44" i="8"/>
  <c r="AK45" i="8" s="1"/>
  <c r="AH48" i="8"/>
  <c r="AH47" i="8"/>
  <c r="AH46" i="8"/>
  <c r="AI47" i="8"/>
  <c r="AI46" i="8"/>
  <c r="AI48" i="8"/>
  <c r="AB47" i="8"/>
  <c r="AB48" i="8"/>
  <c r="AB46" i="8"/>
  <c r="M46" i="8"/>
  <c r="M47" i="8"/>
  <c r="M48" i="8"/>
  <c r="U46" i="8"/>
  <c r="U47" i="8"/>
  <c r="U48" i="8"/>
  <c r="AC46" i="8"/>
  <c r="AC47" i="8"/>
  <c r="AC48" i="8"/>
  <c r="N46" i="8"/>
  <c r="N47" i="8"/>
  <c r="N48" i="8"/>
  <c r="V46" i="8"/>
  <c r="V48" i="8"/>
  <c r="V47" i="8"/>
  <c r="AD46" i="8"/>
  <c r="AD47" i="8"/>
  <c r="AD48" i="8"/>
  <c r="L46" i="8"/>
  <c r="L47" i="8"/>
  <c r="L48" i="8"/>
  <c r="O48" i="8"/>
  <c r="O46" i="8"/>
  <c r="O47" i="8"/>
  <c r="W46" i="8"/>
  <c r="W47" i="8"/>
  <c r="W48" i="8"/>
  <c r="AE46" i="8"/>
  <c r="AE47" i="8"/>
  <c r="AE48" i="8"/>
  <c r="H47" i="8"/>
  <c r="H46" i="8"/>
  <c r="H48" i="8"/>
  <c r="P47" i="8"/>
  <c r="P46" i="8"/>
  <c r="P48" i="8"/>
  <c r="X46" i="8"/>
  <c r="X48" i="8"/>
  <c r="X47" i="8"/>
  <c r="AF46" i="8"/>
  <c r="AF47" i="8"/>
  <c r="AF48" i="8"/>
  <c r="I47" i="8"/>
  <c r="I46" i="8"/>
  <c r="I48" i="8"/>
  <c r="Q46" i="8"/>
  <c r="Q47" i="8"/>
  <c r="Q48" i="8"/>
  <c r="Y46" i="8"/>
  <c r="Y47" i="8"/>
  <c r="Y48" i="8"/>
  <c r="AG47" i="8"/>
  <c r="AG46" i="8"/>
  <c r="AG48" i="8"/>
  <c r="T46" i="8"/>
  <c r="T47" i="8"/>
  <c r="T48" i="8"/>
  <c r="R48" i="8"/>
  <c r="R46" i="8"/>
  <c r="R47" i="8"/>
  <c r="K48" i="8"/>
  <c r="K46" i="8"/>
  <c r="K47" i="8"/>
  <c r="S47" i="8"/>
  <c r="S48" i="8"/>
  <c r="S46" i="8"/>
  <c r="AA48" i="8"/>
  <c r="AA46" i="8"/>
  <c r="AA47" i="8"/>
  <c r="Z48" i="8"/>
  <c r="Z46" i="8"/>
  <c r="Z47" i="8"/>
  <c r="J45" i="8"/>
  <c r="J47" i="8"/>
  <c r="J46" i="8"/>
  <c r="J48" i="8"/>
  <c r="AJ34" i="8"/>
  <c r="F34" i="8" s="1"/>
  <c r="AJ13" i="8"/>
  <c r="AJ30" i="8"/>
  <c r="AK30" i="8"/>
  <c r="M45" i="8"/>
  <c r="F45" i="8"/>
  <c r="N45" i="8"/>
  <c r="V45" i="8"/>
  <c r="AD45" i="8"/>
  <c r="AJ33" i="8"/>
  <c r="F33" i="8" s="1"/>
  <c r="U45" i="8"/>
  <c r="AJ31" i="8"/>
  <c r="F31" i="8" s="1"/>
  <c r="O45" i="8"/>
  <c r="W45" i="8"/>
  <c r="AE45" i="8"/>
  <c r="AC45" i="8"/>
  <c r="AJ35" i="8"/>
  <c r="F35" i="8" s="1"/>
  <c r="H45" i="8"/>
  <c r="P45" i="8"/>
  <c r="X45" i="8"/>
  <c r="AF45" i="8"/>
  <c r="AJ11" i="8"/>
  <c r="I45" i="8"/>
  <c r="Q45" i="8"/>
  <c r="Y45" i="8"/>
  <c r="AG45" i="8"/>
  <c r="AJ32" i="8"/>
  <c r="F32" i="8" s="1"/>
  <c r="R45" i="8"/>
  <c r="Z45" i="8"/>
  <c r="AH45" i="8"/>
  <c r="K45" i="8"/>
  <c r="S45" i="8"/>
  <c r="AA45" i="8"/>
  <c r="AI45" i="8"/>
  <c r="L45" i="8"/>
  <c r="T45" i="8"/>
  <c r="AB45" i="8"/>
  <c r="AK48" i="8" l="1"/>
  <c r="AJ46" i="8"/>
  <c r="AJ48" i="8"/>
  <c r="AJ47" i="8"/>
  <c r="AJ45" i="8"/>
  <c r="AK47" i="8"/>
  <c r="AK46" i="8"/>
</calcChain>
</file>

<file path=xl/sharedStrings.xml><?xml version="1.0" encoding="utf-8"?>
<sst xmlns="http://schemas.openxmlformats.org/spreadsheetml/2006/main" count="351" uniqueCount="183">
  <si>
    <t>million</t>
  </si>
  <si>
    <t>Belgium</t>
  </si>
  <si>
    <t>Denmark</t>
  </si>
  <si>
    <t>Germany</t>
  </si>
  <si>
    <t>Spain</t>
  </si>
  <si>
    <t>France</t>
  </si>
  <si>
    <t>Ireland</t>
  </si>
  <si>
    <t>Italy</t>
  </si>
  <si>
    <t>Luxembourg</t>
  </si>
  <si>
    <t>Netherlands</t>
  </si>
  <si>
    <t>Austria</t>
  </si>
  <si>
    <t>Portugal</t>
  </si>
  <si>
    <t>Sweden</t>
  </si>
  <si>
    <t>UK</t>
  </si>
  <si>
    <t>DK</t>
  </si>
  <si>
    <t>EL</t>
  </si>
  <si>
    <t>NL</t>
  </si>
  <si>
    <t>Area</t>
  </si>
  <si>
    <t>'000 sq km</t>
  </si>
  <si>
    <t>people per sq km</t>
  </si>
  <si>
    <t>km</t>
  </si>
  <si>
    <t>Passenger cars</t>
  </si>
  <si>
    <t>thousands</t>
  </si>
  <si>
    <t>calc'd</t>
  </si>
  <si>
    <t>Finland</t>
  </si>
  <si>
    <t>General data</t>
  </si>
  <si>
    <t>Powered two-wheelers</t>
  </si>
  <si>
    <t>Bus and coach</t>
  </si>
  <si>
    <t>Total these modes</t>
  </si>
  <si>
    <t>Buses and coaches</t>
  </si>
  <si>
    <t>Cycling</t>
  </si>
  <si>
    <t>Walking</t>
  </si>
  <si>
    <t>Road fatalities</t>
  </si>
  <si>
    <t>number</t>
  </si>
  <si>
    <t>per million pop'n</t>
  </si>
  <si>
    <t>per head of pop'n</t>
  </si>
  <si>
    <t>per 1,000 pop'n</t>
  </si>
  <si>
    <t>Infrastructure and vehicles</t>
  </si>
  <si>
    <t>Road</t>
  </si>
  <si>
    <t>Rail</t>
  </si>
  <si>
    <t>Inland waterway</t>
  </si>
  <si>
    <t>Pipeline</t>
  </si>
  <si>
    <t>Tram / metro</t>
  </si>
  <si>
    <t>km per '000 sq km</t>
  </si>
  <si>
    <t>GB</t>
  </si>
  <si>
    <t>'000 km</t>
  </si>
  <si>
    <t>Railways (excl. t/m)</t>
  </si>
  <si>
    <t xml:space="preserve">Scotland </t>
  </si>
  <si>
    <t xml:space="preserve">GB  (same basis) </t>
  </si>
  <si>
    <t>UK  (same basis)</t>
  </si>
  <si>
    <t>SCOT</t>
  </si>
  <si>
    <t xml:space="preserve">EU publication table     </t>
  </si>
  <si>
    <t>BE</t>
  </si>
  <si>
    <t>CZ</t>
  </si>
  <si>
    <t>Czech Republic</t>
  </si>
  <si>
    <t>DE</t>
  </si>
  <si>
    <t>EE</t>
  </si>
  <si>
    <t>Estonia</t>
  </si>
  <si>
    <t>ES</t>
  </si>
  <si>
    <t>FR</t>
  </si>
  <si>
    <t>IE</t>
  </si>
  <si>
    <t>IT</t>
  </si>
  <si>
    <t>Cyprus</t>
  </si>
  <si>
    <t>CY</t>
  </si>
  <si>
    <t>LV</t>
  </si>
  <si>
    <t>LT</t>
  </si>
  <si>
    <t>Latvia</t>
  </si>
  <si>
    <t>Lithuania</t>
  </si>
  <si>
    <t>LU</t>
  </si>
  <si>
    <t>HU</t>
  </si>
  <si>
    <t>MT</t>
  </si>
  <si>
    <t>Hungary</t>
  </si>
  <si>
    <t>PL</t>
  </si>
  <si>
    <t>AT</t>
  </si>
  <si>
    <t>Poland</t>
  </si>
  <si>
    <t>SI</t>
  </si>
  <si>
    <t>Slovenia</t>
  </si>
  <si>
    <t>SK</t>
  </si>
  <si>
    <t>Slovak Republic</t>
  </si>
  <si>
    <t>FI</t>
  </si>
  <si>
    <t>SE</t>
  </si>
  <si>
    <t>PT</t>
  </si>
  <si>
    <t>1.1</t>
  </si>
  <si>
    <t>The definitions of road types vary from country to country.  Some countries' figures may include the lengths of some roads which do not have a hard surface.</t>
  </si>
  <si>
    <t>BG</t>
  </si>
  <si>
    <t>RO</t>
  </si>
  <si>
    <t>Bulgaria</t>
  </si>
  <si>
    <t>Romania</t>
  </si>
  <si>
    <r>
      <t xml:space="preserve">Population  </t>
    </r>
    <r>
      <rPr>
        <sz val="12"/>
        <rFont val="Arial"/>
        <family val="2"/>
      </rPr>
      <t>(at 1 Jan)</t>
    </r>
  </si>
  <si>
    <r>
      <t xml:space="preserve">Population density  </t>
    </r>
    <r>
      <rPr>
        <sz val="12"/>
        <rFont val="Arial"/>
        <family val="2"/>
      </rPr>
      <t>(at 1 Jan)</t>
    </r>
  </si>
  <si>
    <r>
      <t xml:space="preserve">Freight transport: modal shares </t>
    </r>
    <r>
      <rPr>
        <sz val="12"/>
        <rFont val="Arial"/>
        <family val="2"/>
      </rPr>
      <t>(% of total tonne-kms)</t>
    </r>
  </si>
  <si>
    <t>All roads data relates to the end of 2005, except for motorway estimate.</t>
  </si>
  <si>
    <t>Year of data (most countries)</t>
  </si>
  <si>
    <t>The notes on the sources of the statistics explain why there appears to be a large inconsistency between the EU publication's figure for the UK and the (DfT) figure for GB.</t>
  </si>
  <si>
    <t>Calculated from the figures in that table, which gives the total number of passenger/tonne-kilometres for the country as a whole (in 100/1000 millions).</t>
  </si>
  <si>
    <t>Table 12.1 International comparisons</t>
  </si>
  <si>
    <t>These are the nearest available figures for Scotland, and comparable figures for GB or UK as a whole - information on sources is given in the text. These may be on a different basis from other countries.</t>
  </si>
  <si>
    <t>2.5.1</t>
  </si>
  <si>
    <t xml:space="preserve">2.5.2 </t>
  </si>
  <si>
    <t>2.5.3</t>
  </si>
  <si>
    <t xml:space="preserve">2.6.2 </t>
  </si>
  <si>
    <t>2.6.6</t>
  </si>
  <si>
    <t>2.6.4</t>
  </si>
  <si>
    <t xml:space="preserve">2.6.5 </t>
  </si>
  <si>
    <t>2.3.3</t>
  </si>
  <si>
    <t>2.7.1</t>
  </si>
  <si>
    <t>As shown in (or as calculated from figures in) a previous edition - the 2012 edition does not provide any figures for powered two-wheelers, cycling or walking.</t>
  </si>
  <si>
    <t>Data calculated by adding together the total number of journeys across each row in Table 2.4.1</t>
  </si>
  <si>
    <t>-</t>
  </si>
  <si>
    <t>HR</t>
  </si>
  <si>
    <t>Croatia</t>
  </si>
  <si>
    <t>2.2.4c</t>
  </si>
  <si>
    <t>2.2.5</t>
  </si>
  <si>
    <t>2.2.6</t>
  </si>
  <si>
    <t>2.2.7</t>
  </si>
  <si>
    <t>Total  pass km these modes</t>
  </si>
  <si>
    <t>National Travel Survey data is only collected for England now. Figures for Scotland and GB are for the last time they were available in 2012.</t>
  </si>
  <si>
    <t>UK figure is for GB only.</t>
  </si>
  <si>
    <t>Scotland STS table 8.3(a) UK DfT aviation statistics table AV10105</t>
  </si>
  <si>
    <t>http://tinyurl.com/zhrtb5x</t>
  </si>
  <si>
    <t>n/a</t>
  </si>
  <si>
    <t>EU-14</t>
  </si>
  <si>
    <t>EU-27</t>
  </si>
  <si>
    <t xml:space="preserve">EU-14 </t>
  </si>
  <si>
    <t xml:space="preserve">EU-27 </t>
  </si>
  <si>
    <t>GB/ UK figs table VEH0153 DfT's veh tables http://tinyurl.com/zhrtb5x</t>
  </si>
  <si>
    <t>GB/ UK figs table VEH0101a DfT's veh tables http://tinyurl.com/zhrtb5x</t>
  </si>
  <si>
    <t>note 1</t>
  </si>
  <si>
    <t>note 2</t>
  </si>
  <si>
    <t>note 3</t>
  </si>
  <si>
    <t>Passenger transport [Note 3]</t>
  </si>
  <si>
    <t>note 4</t>
  </si>
  <si>
    <t>Greece ([Note 4])</t>
  </si>
  <si>
    <t>Malta ([Note 4])</t>
  </si>
  <si>
    <t>note 5</t>
  </si>
  <si>
    <t>2.3.4 [Note 5] [Note3]</t>
  </si>
  <si>
    <t xml:space="preserve">2.3.5 [Note 5]  [Note3] </t>
  </si>
  <si>
    <t>2.3.6 [Note 5]  [Note3]</t>
  </si>
  <si>
    <t>2.3.7 [Note 5]  [Note3]</t>
  </si>
  <si>
    <t xml:space="preserve">2.2.4c [Note 5] </t>
  </si>
  <si>
    <t xml:space="preserve">2.2.5 [Note 5] </t>
  </si>
  <si>
    <t xml:space="preserve">2.2.6 [Note 5] </t>
  </si>
  <si>
    <t xml:space="preserve">2.2.7 [Note 5] </t>
  </si>
  <si>
    <t>note 6</t>
  </si>
  <si>
    <t xml:space="preserve">prev. [Note 6] </t>
  </si>
  <si>
    <t>note 7</t>
  </si>
  <si>
    <t xml:space="preserve">2.4.1 [Note 7] </t>
  </si>
  <si>
    <t>note 8</t>
  </si>
  <si>
    <t xml:space="preserve">2.3.3  [Note 8] </t>
  </si>
  <si>
    <t>note 9</t>
  </si>
  <si>
    <r>
      <t>Scottish figure (</t>
    </r>
    <r>
      <rPr>
        <sz val="12"/>
        <rFont val="Arial"/>
        <family val="2"/>
      </rPr>
      <t>same or a similar basis)  [Note 9]</t>
    </r>
  </si>
  <si>
    <t>Type of data</t>
  </si>
  <si>
    <t>Mode of transport/distance</t>
  </si>
  <si>
    <t>population/vehicles</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</si>
  <si>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</si>
  <si>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</si>
  <si>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Source:  EU Energy and Transport in Figures</t>
  </si>
  <si>
    <t>[Not available]</t>
  </si>
  <si>
    <t>note 10</t>
  </si>
  <si>
    <t>Note: figures for GB and Scotland are taken from DfT road lengths publication rdl0201.  Data differs from TS data due to different methodology. NI figure from NITS.</t>
  </si>
  <si>
    <t>Motorways [Note 10]</t>
  </si>
  <si>
    <t>GB figure from table RAI0104 (TSGB0604) of TSGB 2020. UK figure is GB figure plus NI figure from NITS 2018-19 Table 2.3</t>
  </si>
  <si>
    <t>note 11</t>
  </si>
  <si>
    <t>Railways [Note 11]</t>
  </si>
  <si>
    <t>Passenger cars [Note 12]</t>
  </si>
  <si>
    <t>note 12</t>
  </si>
  <si>
    <t>note 13</t>
  </si>
  <si>
    <t>note 14</t>
  </si>
  <si>
    <r>
      <t xml:space="preserve">Powered two wheelers  </t>
    </r>
    <r>
      <rPr>
        <sz val="12"/>
        <rFont val="Arial"/>
        <family val="2"/>
      </rPr>
      <t>[Note 2]</t>
    </r>
    <r>
      <rPr>
        <b/>
        <sz val="12"/>
        <rFont val="Arial"/>
        <family val="2"/>
      </rPr>
      <t xml:space="preserve"> [Note 13]</t>
    </r>
  </si>
  <si>
    <t>note 15</t>
  </si>
  <si>
    <t>Goods vehicles [Note 14]</t>
  </si>
  <si>
    <t>note 16</t>
  </si>
  <si>
    <t>note 17</t>
  </si>
  <si>
    <t>New registrations of passenger cars [Note 15]</t>
  </si>
  <si>
    <r>
      <t xml:space="preserve">Distance travelled </t>
    </r>
    <r>
      <rPr>
        <sz val="12"/>
        <rFont val="Arial"/>
        <family val="2"/>
      </rPr>
      <t>(kilometres per person per year)</t>
    </r>
    <r>
      <rPr>
        <b/>
        <sz val="12"/>
        <rFont val="Arial"/>
        <family val="2"/>
      </rPr>
      <t xml:space="preserve"> [Note 16]</t>
    </r>
  </si>
  <si>
    <t>note 18</t>
  </si>
  <si>
    <r>
      <t xml:space="preserve">International air passenger traffic between EU countries </t>
    </r>
    <r>
      <rPr>
        <sz val="12"/>
        <rFont val="Arial"/>
        <family val="2"/>
      </rPr>
      <t>(arrivals plus departures)</t>
    </r>
    <r>
      <rPr>
        <b/>
        <sz val="12"/>
        <rFont val="Arial"/>
        <family val="2"/>
      </rPr>
      <t xml:space="preserve"> [Note 17]</t>
    </r>
  </si>
  <si>
    <r>
      <t xml:space="preserve">Freight transport: modal shares </t>
    </r>
    <r>
      <rPr>
        <sz val="12"/>
        <rFont val="Arial"/>
        <family val="2"/>
      </rPr>
      <t>(Thousand million tonne-kms)</t>
    </r>
    <r>
      <rPr>
        <b/>
        <sz val="12"/>
        <rFont val="Arial"/>
        <family val="2"/>
      </rPr>
      <t xml:space="preserve">  [Note 18]</t>
    </r>
  </si>
  <si>
    <r>
      <t xml:space="preserve">All roads excluding other roads (U roads)  </t>
    </r>
    <r>
      <rPr>
        <sz val="12"/>
        <rFont val="Arial"/>
        <family val="2"/>
      </rPr>
      <t>[Note 1]</t>
    </r>
    <r>
      <rPr>
        <b/>
        <sz val="12"/>
        <rFont val="Arial"/>
        <family val="2"/>
      </rPr>
      <t xml:space="preserve"> [Note 10]</t>
    </r>
  </si>
  <si>
    <r>
      <t xml:space="preserve">Modal shares (as distance travelled) [Note 3] </t>
    </r>
    <r>
      <rPr>
        <sz val="12"/>
        <rFont val="Arial"/>
        <family val="2"/>
      </rPr>
      <t>(% of total pass-kms for specified modes)</t>
    </r>
  </si>
  <si>
    <t>[Not applicable]</t>
  </si>
  <si>
    <t>Note NTS only covers England now.  Scotland and GB figures are those that were published in 2012.</t>
  </si>
  <si>
    <t>GB figures for road and rail freight taken from TSGB table TSGB0401.The Uk figure for rail is in TSGB0403. Inland waterways UK figure is in table port0705. Scotland oil freight is no longer collected and the figure is for 2012. Inland waterway freight for Scotland is no longer available and the figure is for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</si>
</sst>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0_-;\-* #,##0_-;_-* &quot;-&quot;_-;_-@_-"/>
    <numFmt numFmtId="43" formatCode="_-* #,##0.00_-;\-* #,##0.00_-;_-* &quot;-&quot;??_-;_-@_-"/>
    <numFmt numFmtId="164" formatCode="0.0"/>
    <numFmt numFmtId="165" formatCode="#,##0.0"/>
    <numFmt numFmtId="169" formatCode="_-* #,##0_-;\-* #,##0_-;_-* &quot;-&quot;??_-;_-@_-"/>
    <numFmt numFmtId="170" formatCode="#,##0\ "/>
    <numFmt numFmtId="171" formatCode="##0\ "/>
    <numFmt numFmtId="172" formatCode="[&gt;0.5]#,##0;[&lt;-0.5]\-#,##0;\-"/>
    <numFmt numFmtId="173" formatCode="_-* #,##0.0_-;\-* #,##0.0_-;_-* &quot;-&quot;?_-;_-@_-"/>
    <numFmt numFmtId="174" formatCode="0.0%"/>
    <numFmt numFmtId="177" formatCode="_-* #,##0.00\ _F_t_-;\-* #,##0.00\ _F_t_-;_-* &quot;-&quot;??\ _F_t_-;_-@_-"/>
    <numFmt numFmtId="181" formatCode="_-* #,##0.00_L_e_k_-;\-* #,##0.00_L_e_k_-;_-* &quot;-&quot;??_L_e_k_-;_-@_-"/>
    <numFmt numFmtId="187" formatCode="#,##0.0_)"/>
    <numFmt numFmtId="188" formatCode="0.0_)"/>
    <numFmt numFmtId="189" formatCode="###0.00_)"/>
    <numFmt numFmtId="190" formatCode="#,##0_)"/>
    <numFmt numFmtId="191" formatCode="#,##0.000_);[Red]\(#,##0.000\);\-_)"/>
    <numFmt numFmtId="192" formatCode="#,##0.0%;[Red]\(#,##0.0%\);\-"/>
    <numFmt numFmtId="193" formatCode="_(* #,##0.00_);_(* \(#,##0.00\);_(* &quot;-&quot;??_);_(@_)"/>
    <numFmt numFmtId="194" formatCode="_(&quot;$&quot;* #,##0.00_);_(&quot;$&quot;* \(#,##0.00\);_(&quot;$&quot;* &quot;-&quot;??_);_(@_)"/>
    <numFmt numFmtId="195" formatCode="_-* #,##0.00\ &quot;zł&quot;_-;\-* #,##0.00\ &quot;zł&quot;_-;_-* &quot;-&quot;??\ &quot;zł&quot;_-;_-@_-"/>
    <numFmt numFmtId="196" formatCode="_-* #,##0.00\ [$€]_-;\-* #,##0.00\ [$€]_-;_-* &quot;-&quot;??\ [$€]_-;_-@_-"/>
    <numFmt numFmtId="197" formatCode="_-* #,##0.00,&quot;DM&quot;_-;\-* #,##0.00,&quot;DM&quot;_-;_-* \-??&quot; DM&quot;_-;_-@_-"/>
    <numFmt numFmtId="198" formatCode="#,###,##0"/>
    <numFmt numFmtId="199" formatCode="\(##\);\(##\)"/>
    <numFmt numFmtId="200" formatCode="_-* #,##0.00\ _k_r_-;\-* #,##0.00\ _k_r_-;_-* &quot;-&quot;??\ _k_r_-;_-@_-"/>
    <numFmt numFmtId="203" formatCode="[&gt;=0.5]#,##0;[=0]0;&quot;~&quot;"/>
    <numFmt numFmtId="204" formatCode="&quot; &quot;General"/>
    <numFmt numFmtId="205" formatCode="#,##0&quot; &quot;;[Red]&quot;-&quot;#,##0"/>
    <numFmt numFmtId="206" formatCode="#,##0.0_i"/>
    <numFmt numFmtId="207" formatCode="_-* #,##0.00\ _€_-;\-* #,##0.00\ _€_-;_-* &quot;-&quot;??\ _€_-;_-@_-"/>
    <numFmt numFmtId="208" formatCode="General_)"/>
    <numFmt numFmtId="209" formatCode="[&gt;=0.05]#,##0.0;[=0]0.0,;&quot;[low]&quot;"/>
    <numFmt numFmtId="210" formatCode="_-* #,##0.0_-;\-* #,##0.0_-;_-* &quot;-&quot;??_-;_-@_-"/>
    <numFmt numFmtId="211" formatCode="#,##0_ ;\-#,##0\ "/>
  </numFmts>
  <fonts count="1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b/>
      <sz val="10"/>
      <color indexed="8"/>
      <name val="Arial"/>
      <family val="2"/>
    </font>
    <font>
      <u/>
      <sz val="7.5"/>
      <color indexed="12"/>
      <name val="Arial"/>
      <family val="2"/>
    </font>
    <font>
      <sz val="14"/>
      <name val="Arial"/>
      <family val="2"/>
    </font>
    <font>
      <b/>
      <sz val="10"/>
      <color indexed="18"/>
      <name val="Arial"/>
      <family val="2"/>
    </font>
    <font>
      <b/>
      <sz val="12"/>
      <name val="Arial"/>
      <family val="2"/>
    </font>
    <font>
      <sz val="12"/>
      <name val="Arial"/>
      <family val="2"/>
    </font>
    <font>
      <sz val="11"/>
      <name val="Arial"/>
      <family val="2"/>
    </font>
    <font>
      <sz val="12"/>
      <name val="Arial"/>
      <family val="2"/>
    </font>
    <font>
      <b/>
      <sz val="14"/>
      <name val="Arial"/>
      <family val="2"/>
    </font>
    <font>
      <sz val="10"/>
      <name val="Arial"/>
      <family val="2"/>
    </font>
    <font>
      <b/>
      <sz val="10"/>
      <name val="Arial"/>
      <family val="2"/>
    </font>
    <font>
      <b/>
      <sz val="9"/>
      <name val="Arial"/>
      <family val="2"/>
    </font>
    <font>
      <sz val="10"/>
      <name val="MS Sans Serif"/>
      <family val="2"/>
    </font>
    <font>
      <sz val="10"/>
      <name val="Times New Roman CE"/>
      <charset val="238"/>
    </font>
    <font>
      <sz val="10"/>
      <color indexed="8"/>
      <name val="Arial"/>
      <family val="2"/>
    </font>
    <font>
      <b/>
      <sz val="12"/>
      <color indexed="8"/>
      <name val="Arial"/>
      <family val="2"/>
    </font>
    <font>
      <sz val="7"/>
      <name val="Arial"/>
      <family val="2"/>
    </font>
    <font>
      <i/>
      <sz val="7"/>
      <name val="Arial"/>
      <family val="2"/>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sz val="11"/>
      <color indexed="9"/>
      <name val="Calibri"/>
      <family val="2"/>
    </font>
    <font>
      <b/>
      <sz val="12"/>
      <name val="Calibri"/>
      <family val="2"/>
    </font>
    <font>
      <sz val="11"/>
      <color indexed="20"/>
      <name val="Calibri"/>
      <family val="2"/>
    </font>
    <font>
      <sz val="10"/>
      <name val="Calibri"/>
      <family val="2"/>
    </font>
    <font>
      <b/>
      <sz val="11"/>
      <color indexed="52"/>
      <name val="Calibri"/>
      <family val="2"/>
    </font>
    <font>
      <b/>
      <sz val="11"/>
      <color indexed="9"/>
      <name val="Calibri"/>
      <family val="2"/>
    </font>
    <font>
      <sz val="10"/>
      <name val="Helv"/>
      <family val="2"/>
    </font>
    <font>
      <sz val="10"/>
      <name val="Times New Roman"/>
      <family val="1"/>
    </font>
    <font>
      <i/>
      <sz val="11"/>
      <color indexed="23"/>
      <name val="Calibri"/>
      <family val="2"/>
    </font>
    <font>
      <sz val="12"/>
      <color indexed="24"/>
      <name val="Arial"/>
      <family val="2"/>
    </font>
    <font>
      <u/>
      <sz val="10"/>
      <color indexed="36"/>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name val="Helv"/>
      <family val="2"/>
    </font>
    <font>
      <u/>
      <sz val="8"/>
      <color indexed="12"/>
      <name val="Arial"/>
      <family val="2"/>
    </font>
    <font>
      <u/>
      <sz val="10"/>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8"/>
      <name val="P-AVGARD"/>
    </font>
    <font>
      <b/>
      <sz val="11"/>
      <color indexed="63"/>
      <name val="Calibri"/>
      <family val="2"/>
    </font>
    <font>
      <i/>
      <sz val="12"/>
      <name val="Times New Roman"/>
      <family val="1"/>
    </font>
    <font>
      <vertAlign val="superscript"/>
      <sz val="12"/>
      <name val="Helv"/>
      <family val="2"/>
    </font>
    <font>
      <sz val="8"/>
      <name val="Helv"/>
      <family val="2"/>
    </font>
    <font>
      <sz val="10"/>
      <color indexed="24"/>
      <name val="Arial"/>
      <family val="2"/>
    </font>
    <font>
      <sz val="9"/>
      <name val="Verdana"/>
      <family val="2"/>
    </font>
    <font>
      <i/>
      <sz val="9"/>
      <color indexed="60"/>
      <name val="Verdana"/>
      <family val="2"/>
    </font>
    <font>
      <b/>
      <sz val="9"/>
      <name val="Verdana"/>
      <family val="2"/>
    </font>
    <font>
      <b/>
      <sz val="18"/>
      <color indexed="56"/>
      <name val="Cambria"/>
      <family val="2"/>
    </font>
    <font>
      <b/>
      <sz val="11"/>
      <color indexed="8"/>
      <name val="Calibri"/>
      <family val="2"/>
    </font>
    <font>
      <sz val="11"/>
      <color indexed="10"/>
      <name val="Calibri"/>
      <family val="2"/>
    </font>
    <font>
      <sz val="10"/>
      <color indexed="56"/>
      <name val="Arial"/>
      <family val="2"/>
    </font>
    <font>
      <b/>
      <sz val="10"/>
      <color indexed="56"/>
      <name val="Arial"/>
      <family val="2"/>
    </font>
    <font>
      <i/>
      <sz val="8"/>
      <color indexed="57"/>
      <name val="Arial"/>
      <family val="2"/>
    </font>
    <font>
      <b/>
      <sz val="6"/>
      <color indexed="18"/>
      <name val="Arial"/>
      <family val="2"/>
    </font>
    <font>
      <b/>
      <sz val="12"/>
      <name val="Times New Roman"/>
      <family val="1"/>
    </font>
    <font>
      <b/>
      <sz val="8"/>
      <color indexed="8"/>
      <name val="Arial"/>
      <family val="2"/>
    </font>
    <font>
      <i/>
      <sz val="9"/>
      <color indexed="8"/>
      <name val="Arial"/>
      <family val="2"/>
    </font>
    <font>
      <b/>
      <vertAlign val="superscript"/>
      <sz val="12"/>
      <color indexed="54"/>
      <name val="Arial"/>
      <family val="2"/>
    </font>
    <font>
      <b/>
      <i/>
      <u/>
      <sz val="10"/>
      <name val="Arial"/>
      <family val="2"/>
    </font>
    <font>
      <b/>
      <sz val="10"/>
      <color indexed="37"/>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theme="1"/>
      <name val="Arial"/>
      <family val="2"/>
    </font>
    <font>
      <sz val="11"/>
      <color theme="1"/>
      <name val="Calibri"/>
      <family val="2"/>
      <scheme val="minor"/>
    </font>
    <font>
      <sz val="11"/>
      <color theme="0"/>
      <name val="Calibri"/>
      <family val="2"/>
      <scheme val="minor"/>
    </font>
    <font>
      <b/>
      <sz val="13"/>
      <color theme="0"/>
      <name val="Calibri"/>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Calibri"/>
      <family val="2"/>
      <charset val="238"/>
      <scheme val="minor"/>
    </font>
    <font>
      <sz val="11"/>
      <color rgb="FF000000"/>
      <name val="Calibri"/>
      <family val="2"/>
      <charset val="1"/>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6"/>
      <color rgb="FF000000"/>
      <name val="Helvetica"/>
      <family val="2"/>
    </font>
    <font>
      <u/>
      <sz val="8"/>
      <color rgb="FF0000FF"/>
      <name val="Times New Roman"/>
      <family val="1"/>
    </font>
    <font>
      <u/>
      <sz val="7"/>
      <color rgb="FF0000FF"/>
      <name val="Arial"/>
      <family val="2"/>
    </font>
    <font>
      <u/>
      <sz val="11"/>
      <color rgb="FF0563C1"/>
      <name val="Calibri"/>
      <family val="2"/>
      <charset val="1"/>
    </font>
    <font>
      <sz val="11"/>
      <color rgb="FF3F3F76"/>
      <name val="Calibri"/>
      <family val="2"/>
      <scheme val="minor"/>
    </font>
    <font>
      <sz val="10"/>
      <color rgb="FF000000"/>
      <name val="Arial"/>
      <family val="2"/>
    </font>
    <font>
      <sz val="11"/>
      <color rgb="FFFA7D00"/>
      <name val="Calibri"/>
      <family val="2"/>
      <scheme val="minor"/>
    </font>
    <font>
      <sz val="11"/>
      <color rgb="FF9C6500"/>
      <name val="Calibri"/>
      <family val="2"/>
      <scheme val="minor"/>
    </font>
    <font>
      <sz val="11"/>
      <color rgb="FF000000"/>
      <name val="Calibri"/>
      <family val="2"/>
    </font>
    <font>
      <sz val="11"/>
      <color theme="1"/>
      <name val="Czcionka tekstu podstawowego"/>
      <family val="2"/>
      <charset val="238"/>
    </font>
    <font>
      <sz val="8"/>
      <color rgb="FF000000"/>
      <name val="Arial"/>
      <family val="2"/>
    </font>
    <font>
      <sz val="12"/>
      <color rgb="FF000000"/>
      <name val="Helv"/>
    </font>
    <font>
      <sz val="9"/>
      <color theme="1"/>
      <name val="Arial"/>
      <family val="2"/>
    </font>
    <font>
      <b/>
      <sz val="11"/>
      <color rgb="FF3F3F3F"/>
      <name val="Calibri"/>
      <family val="2"/>
      <scheme val="minor"/>
    </font>
    <font>
      <sz val="10"/>
      <color rgb="FF000000"/>
      <name val="Times New Roman"/>
      <family val="1"/>
    </font>
    <font>
      <i/>
      <sz val="12"/>
      <color rgb="FF000000"/>
      <name val="Times New Roman"/>
      <family val="1"/>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sz val="12"/>
      <color rgb="FF000000"/>
      <name val="Arial"/>
      <family val="2"/>
    </font>
    <font>
      <sz val="10"/>
      <name val="Helvetica"/>
    </font>
    <font>
      <i/>
      <sz val="8"/>
      <color indexed="38"/>
      <name val="Arial"/>
      <family val="2"/>
    </font>
    <font>
      <sz val="10"/>
      <color indexed="54"/>
      <name val="Arial"/>
      <family val="2"/>
    </font>
    <font>
      <u/>
      <sz val="10"/>
      <color theme="10"/>
      <name val="Arial"/>
      <family val="2"/>
    </font>
    <font>
      <sz val="11"/>
      <color indexed="8"/>
      <name val="Calibri"/>
      <family val="2"/>
      <scheme val="minor"/>
    </font>
    <font>
      <sz val="9.5"/>
      <color rgb="FF000000"/>
      <name val="Albany AMT"/>
      <family val="2"/>
    </font>
    <font>
      <sz val="10"/>
      <color theme="1"/>
      <name val="Calibri"/>
      <family val="2"/>
      <scheme val="minor"/>
    </font>
    <font>
      <sz val="16"/>
      <name val="Helvetica"/>
      <family val="2"/>
    </font>
    <font>
      <sz val="11"/>
      <color indexed="8"/>
      <name val="Calibri"/>
      <family val="2"/>
    </font>
    <font>
      <u/>
      <sz val="11"/>
      <color theme="10"/>
      <name val="Calibri"/>
      <family val="2"/>
      <scheme val="minor"/>
    </font>
    <font>
      <sz val="9.5"/>
      <color rgb="FF000000"/>
      <name val="Albany AMT"/>
    </font>
    <font>
      <sz val="10"/>
      <name val="Arial Greek"/>
      <charset val="161"/>
    </font>
    <font>
      <sz val="10"/>
      <name val="Arial Tur"/>
      <charset val="162"/>
    </font>
    <font>
      <sz val="12"/>
      <name val="Aptos"/>
      <family val="2"/>
    </font>
    <font>
      <sz val="11"/>
      <color rgb="FF242424"/>
      <name val="Aptos Narrow"/>
      <family val="2"/>
    </font>
  </fonts>
  <fills count="83">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0"/>
      </patternFill>
    </fill>
    <fill>
      <patternFill patternType="solid">
        <fgColor indexed="11"/>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43"/>
        <bgColor indexed="64"/>
      </patternFill>
    </fill>
    <fill>
      <patternFill patternType="solid">
        <fgColor indexed="55"/>
      </patternFill>
    </fill>
    <fill>
      <patternFill patternType="solid">
        <fgColor indexed="27"/>
        <bgColor indexed="64"/>
      </patternFill>
    </fill>
    <fill>
      <patternFill patternType="solid">
        <fgColor indexed="44"/>
        <bgColor indexed="64"/>
      </patternFill>
    </fill>
    <fill>
      <patternFill patternType="lightGray">
        <fgColor indexed="9"/>
      </patternFill>
    </fill>
    <fill>
      <patternFill patternType="solid">
        <fgColor indexed="49"/>
        <bgColor indexed="64"/>
      </patternFill>
    </fill>
    <fill>
      <patternFill patternType="solid">
        <fgColor indexed="20"/>
        <bgColor indexed="64"/>
      </patternFill>
    </fill>
    <fill>
      <patternFill patternType="solid">
        <fgColor indexed="42"/>
      </patternFill>
    </fill>
    <fill>
      <patternFill patternType="solid">
        <fgColor indexed="22"/>
        <bgColor indexed="9"/>
      </patternFill>
    </fill>
    <fill>
      <patternFill patternType="gray0625">
        <fgColor indexed="9"/>
      </patternFill>
    </fill>
    <fill>
      <patternFill patternType="gray0625">
        <fgColor indexed="9"/>
        <bgColor indexed="9"/>
      </patternFill>
    </fill>
    <fill>
      <patternFill patternType="solid">
        <fgColor indexed="9"/>
        <bgColor indexed="9"/>
      </patternFill>
    </fill>
    <fill>
      <patternFill patternType="solid">
        <fgColor indexed="22"/>
        <bgColor indexed="55"/>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gray125">
        <fgColor indexed="9"/>
        <bgColor indexed="9"/>
      </patternFill>
    </fill>
    <fill>
      <patternFill patternType="lightGray">
        <fgColor indexed="9"/>
        <bgColor indexed="9"/>
      </patternFill>
    </fill>
    <fill>
      <patternFill patternType="lightGray">
        <fgColor indexed="22"/>
      </patternFill>
    </fill>
    <fill>
      <patternFill patternType="solid">
        <fgColor indexed="41"/>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57626E"/>
        <bgColor indexed="64"/>
      </patternFill>
    </fill>
    <fill>
      <patternFill patternType="solid">
        <fgColor rgb="FFA2A5AD"/>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FF"/>
        <bgColor rgb="FFFFFFFF"/>
      </patternFill>
    </fill>
    <fill>
      <patternFill patternType="solid">
        <fgColor rgb="FFFFEB9C"/>
      </patternFill>
    </fill>
    <fill>
      <patternFill patternType="solid">
        <fgColor rgb="FFFFFFCC"/>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51"/>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thin">
        <color indexed="30"/>
      </top>
      <bottom style="thin">
        <color indexed="30"/>
      </bottom>
      <diagonal/>
    </border>
    <border>
      <left style="thin">
        <color indexed="64"/>
      </left>
      <right style="thin">
        <color indexed="64"/>
      </right>
      <top/>
      <bottom/>
      <diagonal/>
    </border>
    <border>
      <left/>
      <right/>
      <top/>
      <bottom style="thin">
        <color indexed="22"/>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8"/>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30"/>
      </left>
      <right style="thin">
        <color indexed="30"/>
      </right>
      <top style="thin">
        <color indexed="30"/>
      </top>
      <bottom style="thin">
        <color indexed="30"/>
      </bottom>
      <diagonal/>
    </border>
    <border>
      <left style="thin">
        <color indexed="56"/>
      </left>
      <right style="thin">
        <color indexed="56"/>
      </right>
      <top style="thin">
        <color indexed="56"/>
      </top>
      <bottom style="thin">
        <color indexed="56"/>
      </bottom>
      <diagonal/>
    </border>
    <border>
      <left style="thin">
        <color theme="4" tint="0.39997558519241921"/>
      </left>
      <right/>
      <top style="thin">
        <color theme="4" tint="0.39997558519241921"/>
      </top>
      <bottom/>
      <diagonal/>
    </border>
  </borders>
  <cellStyleXfs count="894">
    <xf numFmtId="0" fontId="0" fillId="0" borderId="0"/>
    <xf numFmtId="0" fontId="24" fillId="2" borderId="0" applyNumberFormat="0" applyFont="0" applyBorder="0" applyAlignment="0" applyProtection="0"/>
    <xf numFmtId="0" fontId="92" fillId="44"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92" fillId="45" borderId="0" applyNumberFormat="0" applyBorder="0" applyAlignment="0" applyProtection="0"/>
    <xf numFmtId="0" fontId="92" fillId="46" borderId="0" applyNumberFormat="0" applyBorder="0" applyAlignment="0" applyProtection="0"/>
    <xf numFmtId="0" fontId="92" fillId="46" borderId="0" applyNumberFormat="0" applyBorder="0" applyAlignment="0" applyProtection="0"/>
    <xf numFmtId="0" fontId="92" fillId="47" borderId="0" applyNumberFormat="0" applyBorder="0" applyAlignment="0" applyProtection="0"/>
    <xf numFmtId="0" fontId="92" fillId="47" borderId="0" applyNumberFormat="0" applyBorder="0" applyAlignment="0" applyProtection="0"/>
    <xf numFmtId="0" fontId="92" fillId="48"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92" fillId="49"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2"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92" fillId="53" borderId="0" applyNumberFormat="0" applyBorder="0" applyAlignment="0" applyProtection="0"/>
    <xf numFmtId="0" fontId="92" fillId="54" borderId="0" applyNumberFormat="0" applyBorder="0" applyAlignment="0" applyProtection="0"/>
    <xf numFmtId="0" fontId="92" fillId="54" borderId="0" applyNumberFormat="0" applyBorder="0" applyAlignment="0" applyProtection="0"/>
    <xf numFmtId="0" fontId="92" fillId="55" borderId="0" applyNumberFormat="0" applyBorder="0" applyAlignment="0" applyProtection="0"/>
    <xf numFmtId="0" fontId="92" fillId="55" borderId="0" applyNumberFormat="0" applyBorder="0" applyAlignment="0" applyProtection="0"/>
    <xf numFmtId="0" fontId="43" fillId="8" borderId="0" applyNumberFormat="0" applyBorder="0" applyAlignment="0" applyProtection="0"/>
    <xf numFmtId="0" fontId="93" fillId="56" borderId="0" applyNumberFormat="0" applyBorder="0" applyAlignment="0" applyProtection="0"/>
    <xf numFmtId="0" fontId="43" fillId="5" borderId="0" applyNumberFormat="0" applyBorder="0" applyAlignment="0" applyProtection="0"/>
    <xf numFmtId="0" fontId="93" fillId="57" borderId="0" applyNumberFormat="0" applyBorder="0" applyAlignment="0" applyProtection="0"/>
    <xf numFmtId="0" fontId="43" fillId="9" borderId="0" applyNumberFormat="0" applyBorder="0" applyAlignment="0" applyProtection="0"/>
    <xf numFmtId="0" fontId="93" fillId="58" borderId="0" applyNumberFormat="0" applyBorder="0" applyAlignment="0" applyProtection="0"/>
    <xf numFmtId="0" fontId="43" fillId="10" borderId="0" applyNumberFormat="0" applyBorder="0" applyAlignment="0" applyProtection="0"/>
    <xf numFmtId="0" fontId="93" fillId="59" borderId="0" applyNumberFormat="0" applyBorder="0" applyAlignment="0" applyProtection="0"/>
    <xf numFmtId="0" fontId="43" fillId="7" borderId="0" applyNumberFormat="0" applyBorder="0" applyAlignment="0" applyProtection="0"/>
    <xf numFmtId="0" fontId="93" fillId="60" borderId="0" applyNumberFormat="0" applyBorder="0" applyAlignment="0" applyProtection="0"/>
    <xf numFmtId="0" fontId="43" fillId="11" borderId="0" applyNumberFormat="0" applyBorder="0" applyAlignment="0" applyProtection="0"/>
    <xf numFmtId="0" fontId="93" fillId="61" borderId="0" applyNumberFormat="0" applyBorder="0" applyAlignment="0" applyProtection="0"/>
    <xf numFmtId="0" fontId="94" fillId="62" borderId="0" applyProtection="0">
      <alignment vertical="center"/>
    </xf>
    <xf numFmtId="0" fontId="44" fillId="63" borderId="0" applyProtection="0">
      <alignment vertical="center"/>
    </xf>
    <xf numFmtId="0" fontId="43" fillId="12" borderId="0" applyNumberFormat="0" applyBorder="0" applyAlignment="0" applyProtection="0"/>
    <xf numFmtId="0" fontId="93" fillId="64" borderId="0" applyNumberFormat="0" applyBorder="0" applyAlignment="0" applyProtection="0"/>
    <xf numFmtId="0" fontId="43" fillId="13" borderId="0" applyNumberFormat="0" applyBorder="0" applyAlignment="0" applyProtection="0"/>
    <xf numFmtId="0" fontId="93" fillId="65" borderId="0" applyNumberFormat="0" applyBorder="0" applyAlignment="0" applyProtection="0"/>
    <xf numFmtId="0" fontId="43" fillId="14" borderId="0" applyNumberFormat="0" applyBorder="0" applyAlignment="0" applyProtection="0"/>
    <xf numFmtId="0" fontId="93" fillId="66" borderId="0" applyNumberFormat="0" applyBorder="0" applyAlignment="0" applyProtection="0"/>
    <xf numFmtId="0" fontId="43" fillId="10" borderId="0" applyNumberFormat="0" applyBorder="0" applyAlignment="0" applyProtection="0"/>
    <xf numFmtId="0" fontId="93" fillId="67" borderId="0" applyNumberFormat="0" applyBorder="0" applyAlignment="0" applyProtection="0"/>
    <xf numFmtId="0" fontId="43" fillId="7" borderId="0" applyNumberFormat="0" applyBorder="0" applyAlignment="0" applyProtection="0"/>
    <xf numFmtId="0" fontId="93" fillId="68" borderId="0" applyNumberFormat="0" applyBorder="0" applyAlignment="0" applyProtection="0"/>
    <xf numFmtId="0" fontId="43" fillId="15" borderId="0" applyNumberFormat="0" applyBorder="0" applyAlignment="0" applyProtection="0"/>
    <xf numFmtId="0" fontId="93" fillId="69" borderId="0" applyNumberFormat="0" applyBorder="0" applyAlignment="0" applyProtection="0"/>
    <xf numFmtId="187" fontId="31" fillId="0" borderId="0" applyBorder="0" applyProtection="0"/>
    <xf numFmtId="0" fontId="45" fillId="16" borderId="0" applyNumberFormat="0" applyBorder="0" applyAlignment="0" applyProtection="0"/>
    <xf numFmtId="0" fontId="95" fillId="70" borderId="0" applyNumberFormat="0" applyBorder="0" applyAlignment="0" applyProtection="0"/>
    <xf numFmtId="191" fontId="46" fillId="0" borderId="0">
      <alignment vertical="center"/>
    </xf>
    <xf numFmtId="192" fontId="46" fillId="0" borderId="0">
      <alignment horizontal="right" vertical="center"/>
    </xf>
    <xf numFmtId="0" fontId="47" fillId="4" borderId="1" applyNumberFormat="0" applyAlignment="0" applyProtection="0"/>
    <xf numFmtId="0" fontId="96" fillId="71" borderId="24" applyNumberFormat="0" applyAlignment="0" applyProtection="0"/>
    <xf numFmtId="0" fontId="24" fillId="17" borderId="0">
      <protection locked="0"/>
    </xf>
    <xf numFmtId="0" fontId="48" fillId="18" borderId="2" applyNumberFormat="0" applyAlignment="0" applyProtection="0"/>
    <xf numFmtId="0" fontId="97" fillId="72" borderId="25" applyNumberFormat="0" applyAlignment="0" applyProtection="0"/>
    <xf numFmtId="49" fontId="24" fillId="19" borderId="3">
      <alignment vertical="top" wrapText="1"/>
    </xf>
    <xf numFmtId="0" fontId="24" fillId="20" borderId="4">
      <alignment horizontal="center" vertical="center"/>
      <protection locked="0"/>
    </xf>
    <xf numFmtId="0" fontId="33" fillId="0" borderId="0">
      <alignment horizontal="center" vertical="center" wrapText="1"/>
    </xf>
    <xf numFmtId="43" fontId="1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8" fillId="0" borderId="0" applyFont="0" applyFill="0" applyBorder="0" applyAlignment="0" applyProtection="0"/>
    <xf numFmtId="193" fontId="92" fillId="0" borderId="0" applyFont="0" applyFill="0" applyBorder="0" applyAlignment="0" applyProtection="0"/>
    <xf numFmtId="181" fontId="98" fillId="0" borderId="0" applyFont="0" applyFill="0" applyBorder="0" applyAlignment="0" applyProtection="0"/>
    <xf numFmtId="193" fontId="24" fillId="0" borderId="0" applyFont="0" applyFill="0" applyBorder="0" applyAlignment="0" applyProtection="0"/>
    <xf numFmtId="193" fontId="92" fillId="0" borderId="0" applyFont="0" applyFill="0" applyBorder="0" applyAlignment="0" applyProtection="0"/>
    <xf numFmtId="193" fontId="92" fillId="0" borderId="0" applyFont="0" applyFill="0" applyBorder="0" applyAlignment="0" applyProtection="0"/>
    <xf numFmtId="193" fontId="92" fillId="0" borderId="0" applyFont="0" applyFill="0" applyBorder="0" applyAlignment="0" applyProtection="0"/>
    <xf numFmtId="193" fontId="9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9" fontId="24" fillId="0" borderId="0">
      <alignment vertical="top" wrapText="1"/>
    </xf>
    <xf numFmtId="0" fontId="34" fillId="0" borderId="0">
      <alignment horizontal="left" vertical="center" wrapText="1"/>
    </xf>
    <xf numFmtId="194" fontId="92" fillId="0" borderId="0" applyFont="0" applyFill="0" applyBorder="0" applyAlignment="0" applyProtection="0"/>
    <xf numFmtId="194" fontId="92" fillId="0" borderId="0" applyFont="0" applyFill="0" applyBorder="0" applyAlignment="0" applyProtection="0"/>
    <xf numFmtId="194" fontId="24" fillId="0" borderId="0" applyFont="0" applyFill="0" applyBorder="0" applyAlignment="0" applyProtection="0"/>
    <xf numFmtId="195" fontId="99" fillId="0" borderId="0" applyFont="0" applyFill="0" applyBorder="0" applyAlignment="0" applyProtection="0"/>
    <xf numFmtId="189" fontId="35" fillId="0" borderId="5" applyNumberFormat="0" applyFill="0">
      <alignment horizontal="right"/>
    </xf>
    <xf numFmtId="189" fontId="49" fillId="0" borderId="5" applyNumberFormat="0" applyFill="0">
      <alignment horizontal="right"/>
    </xf>
    <xf numFmtId="189" fontId="49" fillId="0" borderId="5" applyNumberFormat="0" applyFill="0">
      <alignment horizontal="right"/>
    </xf>
    <xf numFmtId="189" fontId="35" fillId="0" borderId="5" applyNumberFormat="0" applyFill="0">
      <alignment horizontal="right"/>
    </xf>
    <xf numFmtId="190" fontId="36" fillId="0" borderId="5">
      <alignment horizontal="right" vertical="center"/>
    </xf>
    <xf numFmtId="190" fontId="36" fillId="0" borderId="5">
      <alignment horizontal="right" vertical="center"/>
    </xf>
    <xf numFmtId="49" fontId="37" fillId="0" borderId="5">
      <alignment horizontal="left" vertical="center"/>
    </xf>
    <xf numFmtId="49" fontId="37" fillId="0" borderId="5">
      <alignment horizontal="left" vertical="center"/>
    </xf>
    <xf numFmtId="189" fontId="35" fillId="0" borderId="5" applyNumberFormat="0" applyFill="0">
      <alignment horizontal="right"/>
    </xf>
    <xf numFmtId="198" fontId="29" fillId="21" borderId="0" applyNumberFormat="0" applyBorder="0">
      <protection locked="0"/>
    </xf>
    <xf numFmtId="3" fontId="77" fillId="0" borderId="3">
      <alignment horizontal="right" vertical="top"/>
    </xf>
    <xf numFmtId="165" fontId="77" fillId="0" borderId="6"/>
    <xf numFmtId="165" fontId="78" fillId="0" borderId="6"/>
    <xf numFmtId="0" fontId="25" fillId="22" borderId="7">
      <alignment horizontal="centerContinuous" vertical="top" wrapText="1"/>
    </xf>
    <xf numFmtId="0" fontId="79" fillId="0" borderId="0">
      <alignment horizontal="left" vertical="top"/>
    </xf>
    <xf numFmtId="196" fontId="50" fillId="0" borderId="0" applyFont="0" applyFill="0" applyBorder="0" applyAlignment="0" applyProtection="0"/>
    <xf numFmtId="0" fontId="51" fillId="0" borderId="0" applyNumberFormat="0" applyFill="0" applyBorder="0" applyAlignment="0" applyProtection="0"/>
    <xf numFmtId="197" fontId="99" fillId="0" borderId="0" applyBorder="0" applyProtection="0"/>
    <xf numFmtId="0" fontId="100" fillId="0" borderId="0" applyNumberFormat="0" applyFill="0" applyBorder="0" applyAlignment="0" applyProtection="0"/>
    <xf numFmtId="2" fontId="52" fillId="0" borderId="0" applyFill="0" applyBorder="0" applyAlignment="0" applyProtection="0"/>
    <xf numFmtId="0" fontId="24" fillId="23" borderId="0">
      <protection locked="0"/>
    </xf>
    <xf numFmtId="0" fontId="25" fillId="20" borderId="0">
      <alignment vertical="center"/>
      <protection locked="0"/>
    </xf>
    <xf numFmtId="0" fontId="53" fillId="0" borderId="0" applyNumberFormat="0" applyFill="0" applyBorder="0" applyAlignment="0" applyProtection="0">
      <alignment vertical="top"/>
      <protection locked="0"/>
    </xf>
    <xf numFmtId="0" fontId="25" fillId="0" borderId="0">
      <protection locked="0"/>
    </xf>
    <xf numFmtId="0" fontId="54" fillId="24" borderId="0" applyNumberFormat="0" applyBorder="0" applyAlignment="0" applyProtection="0"/>
    <xf numFmtId="0" fontId="101" fillId="73" borderId="0" applyNumberFormat="0" applyBorder="0" applyAlignment="0" applyProtection="0"/>
    <xf numFmtId="172" fontId="17" fillId="0" borderId="0">
      <alignment horizontal="left" vertical="center"/>
    </xf>
    <xf numFmtId="0" fontId="55" fillId="0" borderId="8" applyNumberFormat="0" applyFill="0" applyAlignment="0" applyProtection="0"/>
    <xf numFmtId="0" fontId="102" fillId="0" borderId="26" applyNumberFormat="0" applyFill="0" applyAlignment="0" applyProtection="0"/>
    <xf numFmtId="0" fontId="56" fillId="0" borderId="9" applyNumberFormat="0" applyFill="0" applyAlignment="0" applyProtection="0"/>
    <xf numFmtId="0" fontId="103" fillId="0" borderId="27" applyNumberFormat="0" applyFill="0" applyAlignment="0" applyProtection="0"/>
    <xf numFmtId="0" fontId="57" fillId="0" borderId="10" applyNumberFormat="0" applyFill="0" applyAlignment="0" applyProtection="0"/>
    <xf numFmtId="0" fontId="104" fillId="0" borderId="28" applyNumberFormat="0" applyFill="0" applyAlignment="0" applyProtection="0"/>
    <xf numFmtId="0" fontId="57" fillId="0" borderId="0" applyNumberFormat="0" applyFill="0" applyBorder="0" applyAlignment="0" applyProtection="0"/>
    <xf numFmtId="0" fontId="104" fillId="0" borderId="0" applyNumberFormat="0" applyFill="0" applyBorder="0" applyAlignment="0" applyProtection="0"/>
    <xf numFmtId="0" fontId="105" fillId="0" borderId="0" applyBorder="0" applyProtection="0">
      <alignment horizontal="left"/>
    </xf>
    <xf numFmtId="0" fontId="38" fillId="0" borderId="5">
      <alignment horizontal="left"/>
    </xf>
    <xf numFmtId="0" fontId="58" fillId="0" borderId="5">
      <alignment horizontal="left"/>
    </xf>
    <xf numFmtId="0" fontId="58" fillId="0" borderId="5">
      <alignment horizontal="left"/>
    </xf>
    <xf numFmtId="0" fontId="38" fillId="0" borderId="5">
      <alignment horizontal="left"/>
    </xf>
    <xf numFmtId="0" fontId="39" fillId="0" borderId="11">
      <alignment horizontal="right" vertical="center"/>
    </xf>
    <xf numFmtId="0" fontId="40" fillId="0" borderId="5">
      <alignment horizontal="left" vertical="center"/>
    </xf>
    <xf numFmtId="0" fontId="40" fillId="0" borderId="5">
      <alignment horizontal="left" vertical="center"/>
    </xf>
    <xf numFmtId="0" fontId="35" fillId="0" borderId="5">
      <alignment horizontal="left" vertical="center"/>
    </xf>
    <xf numFmtId="0" fontId="35" fillId="0" borderId="5">
      <alignment horizontal="left" vertical="center"/>
    </xf>
    <xf numFmtId="0" fontId="38" fillId="0" borderId="5">
      <alignment horizontal="left"/>
    </xf>
    <xf numFmtId="0" fontId="38" fillId="25" borderId="0">
      <alignment horizontal="centerContinuous" wrapText="1"/>
    </xf>
    <xf numFmtId="49" fontId="38" fillId="25" borderId="12">
      <alignment horizontal="left" vertical="center"/>
    </xf>
    <xf numFmtId="49" fontId="38" fillId="25" borderId="12">
      <alignment horizontal="left" vertical="center"/>
    </xf>
    <xf numFmtId="0" fontId="38" fillId="25" borderId="0">
      <alignment horizontal="centerContinuous" vertical="center" wrapText="1"/>
    </xf>
    <xf numFmtId="0" fontId="59"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106" fillId="0" borderId="0" applyFill="0" applyBorder="0" applyAlignment="0" applyProtection="0"/>
    <xf numFmtId="0" fontId="107" fillId="0" borderId="0" applyFill="0" applyBorder="0" applyAlignment="0" applyProtection="0"/>
    <xf numFmtId="0" fontId="108" fillId="0" borderId="0" applyBorder="0" applyProtection="0"/>
    <xf numFmtId="198" fontId="80" fillId="26" borderId="0" applyNumberFormat="0" applyBorder="0">
      <alignment horizontal="left"/>
      <protection locked="0"/>
    </xf>
    <xf numFmtId="0" fontId="62" fillId="2" borderId="1" applyNumberFormat="0" applyAlignment="0" applyProtection="0"/>
    <xf numFmtId="0" fontId="109" fillId="74" borderId="24" applyNumberFormat="0" applyAlignment="0" applyProtection="0"/>
    <xf numFmtId="198" fontId="29" fillId="27" borderId="0" applyNumberFormat="0" applyBorder="0">
      <alignment horizontal="right"/>
      <protection locked="0"/>
    </xf>
    <xf numFmtId="198" fontId="110" fillId="75" borderId="0" applyNumberFormat="0" applyBorder="0">
      <alignment horizontal="right"/>
      <protection locked="0"/>
    </xf>
    <xf numFmtId="0" fontId="81" fillId="0" borderId="0"/>
    <xf numFmtId="0" fontId="63" fillId="0" borderId="13" applyNumberFormat="0" applyFill="0" applyAlignment="0" applyProtection="0"/>
    <xf numFmtId="0" fontId="111" fillId="0" borderId="29" applyNumberFormat="0" applyFill="0" applyAlignment="0" applyProtection="0"/>
    <xf numFmtId="198" fontId="82" fillId="27" borderId="0" applyNumberFormat="0" applyBorder="0">
      <alignment horizontal="right"/>
      <protection locked="0"/>
    </xf>
    <xf numFmtId="198" fontId="83" fillId="27" borderId="0" applyNumberFormat="0" applyBorder="0">
      <alignment horizontal="right"/>
      <protection locked="0"/>
    </xf>
    <xf numFmtId="0" fontId="64" fillId="6" borderId="0" applyNumberFormat="0" applyBorder="0" applyAlignment="0" applyProtection="0"/>
    <xf numFmtId="0" fontId="112" fillId="76" borderId="0" applyNumberFormat="0" applyBorder="0" applyAlignment="0" applyProtection="0"/>
    <xf numFmtId="0" fontId="113" fillId="0" borderId="0" applyNumberFormat="0" applyBorder="0" applyAlignment="0"/>
    <xf numFmtId="0" fontId="21" fillId="0" borderId="0"/>
    <xf numFmtId="0" fontId="92" fillId="0" borderId="0"/>
    <xf numFmtId="0" fontId="21" fillId="0" borderId="0"/>
    <xf numFmtId="0" fontId="99" fillId="0" borderId="0"/>
    <xf numFmtId="0" fontId="114" fillId="0" borderId="0"/>
    <xf numFmtId="0" fontId="92" fillId="0" borderId="0"/>
    <xf numFmtId="0" fontId="92" fillId="0" borderId="0"/>
    <xf numFmtId="0" fontId="91" fillId="0" borderId="0"/>
    <xf numFmtId="0" fontId="21" fillId="0" borderId="0"/>
    <xf numFmtId="0" fontId="24" fillId="0" borderId="0"/>
    <xf numFmtId="0" fontId="21" fillId="0" borderId="0"/>
    <xf numFmtId="0" fontId="65" fillId="0" borderId="0"/>
    <xf numFmtId="0" fontId="115" fillId="0" borderId="0" applyBorder="0" applyProtection="0"/>
    <xf numFmtId="0" fontId="24" fillId="0" borderId="0">
      <alignment vertical="top" wrapText="1"/>
    </xf>
    <xf numFmtId="0" fontId="21" fillId="0" borderId="0"/>
    <xf numFmtId="0" fontId="21" fillId="0" borderId="0"/>
    <xf numFmtId="0" fontId="24"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24" fillId="0" borderId="0"/>
    <xf numFmtId="0" fontId="115" fillId="0" borderId="0" applyBorder="0" applyProtection="0"/>
    <xf numFmtId="0" fontId="24" fillId="0" borderId="0"/>
    <xf numFmtId="0" fontId="24" fillId="0" borderId="0"/>
    <xf numFmtId="0" fontId="27"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28" fillId="0" borderId="0"/>
    <xf numFmtId="0" fontId="92" fillId="0" borderId="0"/>
    <xf numFmtId="0" fontId="92" fillId="0" borderId="0"/>
    <xf numFmtId="0" fontId="92" fillId="0" borderId="0"/>
    <xf numFmtId="0" fontId="24" fillId="0" borderId="0"/>
    <xf numFmtId="0" fontId="21" fillId="0" borderId="0"/>
    <xf numFmtId="0" fontId="24" fillId="0" borderId="0"/>
    <xf numFmtId="0" fontId="24" fillId="0" borderId="0"/>
    <xf numFmtId="0" fontId="24" fillId="0" borderId="0">
      <alignment wrapText="1"/>
    </xf>
    <xf numFmtId="0" fontId="92" fillId="0" borderId="0"/>
    <xf numFmtId="0" fontId="92" fillId="0" borderId="0"/>
    <xf numFmtId="0" fontId="92" fillId="0" borderId="0"/>
    <xf numFmtId="0" fontId="92" fillId="0" borderId="0"/>
    <xf numFmtId="0" fontId="24" fillId="0" borderId="0"/>
    <xf numFmtId="0" fontId="21" fillId="0" borderId="0"/>
    <xf numFmtId="0" fontId="92" fillId="0" borderId="0"/>
    <xf numFmtId="0" fontId="92" fillId="0" borderId="0"/>
    <xf numFmtId="0" fontId="24" fillId="0" borderId="0"/>
    <xf numFmtId="0" fontId="98" fillId="0" borderId="0"/>
    <xf numFmtId="0" fontId="24" fillId="0" borderId="0"/>
    <xf numFmtId="0" fontId="92" fillId="0" borderId="0"/>
    <xf numFmtId="0" fontId="92" fillId="0" borderId="0"/>
    <xf numFmtId="204" fontId="116" fillId="0" borderId="0" applyBorder="0" applyProtection="0"/>
    <xf numFmtId="0" fontId="24" fillId="0" borderId="0"/>
    <xf numFmtId="0" fontId="24" fillId="0" borderId="0"/>
    <xf numFmtId="0" fontId="24" fillId="0" borderId="0"/>
    <xf numFmtId="0" fontId="92" fillId="77" borderId="30" applyNumberFormat="0" applyFont="0" applyAlignment="0" applyProtection="0"/>
    <xf numFmtId="0" fontId="24" fillId="3" borderId="14" applyNumberFormat="0" applyFont="0" applyAlignment="0" applyProtection="0"/>
    <xf numFmtId="0" fontId="92" fillId="77" borderId="30" applyNumberFormat="0" applyFont="0" applyAlignment="0" applyProtection="0"/>
    <xf numFmtId="0" fontId="92" fillId="77" borderId="30" applyNumberFormat="0" applyFont="0" applyAlignment="0" applyProtection="0"/>
    <xf numFmtId="0" fontId="26" fillId="0" borderId="0"/>
    <xf numFmtId="199" fontId="84" fillId="0" borderId="0">
      <alignment horizontal="right"/>
    </xf>
    <xf numFmtId="206" fontId="117" fillId="0" borderId="0" applyFill="0" applyBorder="0" applyProtection="0">
      <alignment horizontal="right"/>
    </xf>
    <xf numFmtId="0" fontId="66" fillId="4" borderId="15" applyNumberFormat="0" applyAlignment="0" applyProtection="0"/>
    <xf numFmtId="0" fontId="118" fillId="71" borderId="31" applyNumberFormat="0" applyAlignment="0" applyProtection="0"/>
    <xf numFmtId="9" fontId="12" fillId="0" borderId="0" applyFont="0" applyFill="0" applyBorder="0" applyAlignment="0" applyProtection="0"/>
    <xf numFmtId="9" fontId="24"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2" fillId="0" borderId="0" applyFont="0" applyFill="0" applyBorder="0" applyAlignment="0" applyProtection="0"/>
    <xf numFmtId="9" fontId="119" fillId="0" borderId="0" applyFont="0" applyFill="0" applyBorder="0" applyAlignment="0" applyProtection="0"/>
    <xf numFmtId="9" fontId="92" fillId="0" borderId="0" applyFont="0" applyFill="0" applyBorder="0" applyAlignment="0" applyProtection="0"/>
    <xf numFmtId="9" fontId="13" fillId="0" borderId="0" applyFont="0" applyFill="0" applyBorder="0" applyAlignment="0" applyProtection="0"/>
    <xf numFmtId="9" fontId="24" fillId="0" borderId="0" applyFont="0" applyFill="0" applyBorder="0" applyAlignment="0" applyProtection="0"/>
    <xf numFmtId="172" fontId="50" fillId="0" borderId="0" applyFill="0" applyBorder="0" applyAlignment="0" applyProtection="0"/>
    <xf numFmtId="188" fontId="32" fillId="0" borderId="0" applyFill="0" applyAlignment="0" applyProtection="0"/>
    <xf numFmtId="0" fontId="24" fillId="0" borderId="0"/>
    <xf numFmtId="0" fontId="110" fillId="0" borderId="0" applyBorder="0" applyProtection="0"/>
    <xf numFmtId="3" fontId="36" fillId="0" borderId="0">
      <alignment horizontal="left" vertical="center"/>
    </xf>
    <xf numFmtId="0" fontId="85" fillId="0" borderId="0" applyNumberFormat="0" applyFill="0" applyBorder="0" applyAlignment="0" applyProtection="0"/>
    <xf numFmtId="0" fontId="33" fillId="0" borderId="0">
      <alignment horizontal="left" vertical="center"/>
    </xf>
    <xf numFmtId="0" fontId="110" fillId="0" borderId="0" applyBorder="0" applyProtection="0"/>
    <xf numFmtId="0" fontId="24" fillId="20" borderId="16">
      <alignment vertical="center"/>
      <protection locked="0"/>
    </xf>
    <xf numFmtId="0" fontId="67" fillId="0" borderId="0"/>
    <xf numFmtId="0" fontId="120" fillId="0" borderId="0" applyBorder="0" applyProtection="0"/>
    <xf numFmtId="0" fontId="41" fillId="0" borderId="0">
      <alignment horizontal="right"/>
    </xf>
    <xf numFmtId="49" fontId="41" fillId="0" borderId="0">
      <alignment horizontal="center"/>
    </xf>
    <xf numFmtId="0" fontId="37" fillId="0" borderId="0">
      <alignment horizontal="right"/>
    </xf>
    <xf numFmtId="0" fontId="68" fillId="0" borderId="0">
      <alignment horizontal="right"/>
    </xf>
    <xf numFmtId="0" fontId="41" fillId="0" borderId="0">
      <alignment horizontal="left"/>
    </xf>
    <xf numFmtId="0" fontId="69" fillId="0" borderId="0">
      <alignment horizontal="left"/>
    </xf>
    <xf numFmtId="0" fontId="24" fillId="0" borderId="0"/>
    <xf numFmtId="0" fontId="24" fillId="0" borderId="0"/>
    <xf numFmtId="0" fontId="24" fillId="0" borderId="0"/>
    <xf numFmtId="0" fontId="24" fillId="0" borderId="0"/>
    <xf numFmtId="0" fontId="70" fillId="0" borderId="0"/>
    <xf numFmtId="49" fontId="36" fillId="0" borderId="0">
      <alignment horizontal="left" vertical="center"/>
    </xf>
    <xf numFmtId="49" fontId="37" fillId="0" borderId="5">
      <alignment horizontal="left"/>
    </xf>
    <xf numFmtId="49" fontId="37" fillId="0" borderId="5">
      <alignment horizontal="left"/>
    </xf>
    <xf numFmtId="189" fontId="36" fillId="0" borderId="0" applyNumberFormat="0">
      <alignment horizontal="right"/>
    </xf>
    <xf numFmtId="0" fontId="39" fillId="29" borderId="0">
      <alignment horizontal="centerContinuous" vertical="center" wrapText="1"/>
    </xf>
    <xf numFmtId="0" fontId="39" fillId="0" borderId="17">
      <alignment horizontal="left" vertical="center"/>
    </xf>
    <xf numFmtId="0" fontId="42" fillId="0" borderId="0">
      <alignment horizontal="left" vertical="top"/>
    </xf>
    <xf numFmtId="165" fontId="71" fillId="30" borderId="18">
      <alignment vertical="center"/>
    </xf>
    <xf numFmtId="174" fontId="72" fillId="30" borderId="18">
      <alignment vertical="center"/>
    </xf>
    <xf numFmtId="165" fontId="73" fillId="31" borderId="18">
      <alignment vertical="center"/>
    </xf>
    <xf numFmtId="0" fontId="24" fillId="32" borderId="19" applyBorder="0">
      <alignment horizontal="left" vertical="center"/>
    </xf>
    <xf numFmtId="49" fontId="24" fillId="33" borderId="7">
      <alignment vertical="center" wrapText="1"/>
    </xf>
    <xf numFmtId="0" fontId="24" fillId="34" borderId="20">
      <alignment horizontal="left" vertical="center" wrapText="1"/>
    </xf>
    <xf numFmtId="0" fontId="26" fillId="35" borderId="7">
      <alignment horizontal="left" vertical="center" wrapText="1"/>
    </xf>
    <xf numFmtId="0" fontId="24" fillId="36" borderId="7">
      <alignment horizontal="left" vertical="center" wrapText="1"/>
    </xf>
    <xf numFmtId="0" fontId="24" fillId="37" borderId="7">
      <alignment horizontal="left" vertical="center" wrapText="1"/>
    </xf>
    <xf numFmtId="0" fontId="24" fillId="17" borderId="0">
      <protection locked="0"/>
    </xf>
    <xf numFmtId="0" fontId="121" fillId="0" borderId="0" applyNumberFormat="0" applyFill="0" applyBorder="0" applyAlignment="0" applyProtection="0"/>
    <xf numFmtId="0" fontId="74" fillId="0" borderId="0" applyNumberFormat="0" applyFill="0" applyBorder="0" applyAlignment="0" applyProtection="0"/>
    <xf numFmtId="0" fontId="122" fillId="0" borderId="0" applyNumberFormat="0" applyFill="0" applyBorder="0" applyAlignment="0" applyProtection="0"/>
    <xf numFmtId="0" fontId="38" fillId="0" borderId="0">
      <alignment horizontal="left"/>
    </xf>
    <xf numFmtId="0" fontId="34" fillId="0" borderId="0">
      <alignment horizontal="left"/>
    </xf>
    <xf numFmtId="0" fontId="35" fillId="0" borderId="0">
      <alignment horizontal="left"/>
    </xf>
    <xf numFmtId="0" fontId="42" fillId="0" borderId="0">
      <alignment horizontal="left" vertical="top"/>
    </xf>
    <xf numFmtId="0" fontId="34" fillId="0" borderId="0">
      <alignment horizontal="left"/>
    </xf>
    <xf numFmtId="0" fontId="35" fillId="0" borderId="0">
      <alignment horizontal="left"/>
    </xf>
    <xf numFmtId="198" fontId="86" fillId="38" borderId="0" applyNumberFormat="0" applyBorder="0">
      <alignment horizontal="center"/>
      <protection locked="0"/>
    </xf>
    <xf numFmtId="198" fontId="15" fillId="27" borderId="0" applyNumberFormat="0" applyBorder="0">
      <alignment horizontal="left"/>
      <protection locked="0"/>
    </xf>
    <xf numFmtId="198" fontId="110" fillId="75" borderId="0" applyNumberFormat="0" applyBorder="0">
      <alignment horizontal="left"/>
      <protection locked="0"/>
    </xf>
    <xf numFmtId="198" fontId="30" fillId="21" borderId="0" applyNumberFormat="0" applyBorder="0">
      <alignment horizontal="center"/>
      <protection locked="0"/>
    </xf>
    <xf numFmtId="198" fontId="30" fillId="27" borderId="0" applyNumberFormat="0" applyBorder="0">
      <alignment horizontal="left"/>
      <protection locked="0"/>
    </xf>
    <xf numFmtId="0" fontId="18" fillId="21" borderId="0" applyNumberFormat="0" applyBorder="0">
      <protection locked="0"/>
    </xf>
    <xf numFmtId="198" fontId="18" fillId="21" borderId="0" applyNumberFormat="0" applyBorder="0">
      <protection locked="0"/>
    </xf>
    <xf numFmtId="198" fontId="15" fillId="28" borderId="0" applyNumberFormat="0" applyBorder="0">
      <alignment horizontal="left"/>
      <protection locked="0"/>
    </xf>
    <xf numFmtId="198" fontId="110" fillId="75" borderId="0" applyNumberFormat="0" applyBorder="0">
      <alignment horizontal="left"/>
      <protection locked="0"/>
    </xf>
    <xf numFmtId="198" fontId="87" fillId="21" borderId="0" applyNumberFormat="0" applyBorder="0">
      <protection locked="0"/>
    </xf>
    <xf numFmtId="0" fontId="75" fillId="0" borderId="21" applyNumberFormat="0" applyFill="0" applyAlignment="0" applyProtection="0"/>
    <xf numFmtId="198" fontId="15" fillId="39" borderId="0" applyNumberFormat="0" applyBorder="0">
      <protection locked="0"/>
    </xf>
    <xf numFmtId="198" fontId="15" fillId="39" borderId="0" applyNumberFormat="0" applyBorder="0">
      <protection locked="0"/>
    </xf>
    <xf numFmtId="0" fontId="123" fillId="0" borderId="32" applyNumberFormat="0" applyFill="0" applyAlignment="0" applyProtection="0"/>
    <xf numFmtId="0" fontId="15" fillId="26" borderId="0" applyNumberFormat="0" applyBorder="0">
      <protection locked="0"/>
    </xf>
    <xf numFmtId="198" fontId="88" fillId="40" borderId="0" applyNumberFormat="0" applyBorder="0">
      <protection locked="0"/>
    </xf>
    <xf numFmtId="198" fontId="89" fillId="40" borderId="0" applyNumberFormat="0" applyBorder="0">
      <protection locked="0"/>
    </xf>
    <xf numFmtId="198" fontId="15" fillId="27" borderId="0" applyNumberFormat="0" applyBorder="0">
      <protection locked="0"/>
    </xf>
    <xf numFmtId="198" fontId="15" fillId="27" borderId="0" applyNumberFormat="0" applyBorder="0">
      <protection locked="0"/>
    </xf>
    <xf numFmtId="198" fontId="15" fillId="27" borderId="0" applyNumberFormat="0" applyBorder="0">
      <protection locked="0"/>
    </xf>
    <xf numFmtId="198" fontId="15" fillId="26" borderId="0" applyNumberFormat="0" applyBorder="0">
      <protection locked="0"/>
    </xf>
    <xf numFmtId="198" fontId="90" fillId="41" borderId="0" applyNumberFormat="0" applyBorder="0">
      <protection locked="0"/>
    </xf>
    <xf numFmtId="200" fontId="24" fillId="0" borderId="0" applyFont="0" applyFill="0" applyBorder="0" applyAlignment="0" applyProtection="0"/>
    <xf numFmtId="38" fontId="27" fillId="0" borderId="0" applyFont="0" applyFill="0" applyBorder="0" applyAlignment="0" applyProtection="0"/>
    <xf numFmtId="40" fontId="27" fillId="0" borderId="0" applyFont="0" applyFill="0" applyBorder="0" applyAlignment="0" applyProtection="0"/>
    <xf numFmtId="0" fontId="76" fillId="0" borderId="0" applyNumberFormat="0" applyFill="0" applyBorder="0" applyAlignment="0" applyProtection="0"/>
    <xf numFmtId="0" fontId="124" fillId="0" borderId="0" applyNumberFormat="0" applyFill="0" applyBorder="0" applyAlignment="0" applyProtection="0"/>
    <xf numFmtId="49" fontId="36" fillId="0" borderId="5">
      <alignment horizontal="left"/>
    </xf>
    <xf numFmtId="49" fontId="36" fillId="0" borderId="5">
      <alignment horizontal="left"/>
    </xf>
    <xf numFmtId="0" fontId="39" fillId="0" borderId="11">
      <alignment horizontal="left"/>
    </xf>
    <xf numFmtId="0" fontId="38" fillId="0" borderId="0">
      <alignment horizontal="left" vertical="center"/>
    </xf>
    <xf numFmtId="49" fontId="41" fillId="0" borderId="5">
      <alignment horizontal="left"/>
    </xf>
    <xf numFmtId="0" fontId="11" fillId="0" borderId="0"/>
    <xf numFmtId="0" fontId="50" fillId="0" borderId="0"/>
    <xf numFmtId="0" fontId="2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102" fillId="0" borderId="26" applyNumberFormat="0" applyFill="0" applyAlignment="0" applyProtection="0"/>
    <xf numFmtId="0" fontId="103" fillId="0" borderId="27" applyNumberFormat="0" applyFill="0" applyAlignment="0" applyProtection="0"/>
    <xf numFmtId="0" fontId="104" fillId="0" borderId="28" applyNumberFormat="0" applyFill="0" applyAlignment="0" applyProtection="0"/>
    <xf numFmtId="0" fontId="104" fillId="0" borderId="0" applyNumberFormat="0" applyFill="0" applyBorder="0" applyAlignment="0" applyProtection="0"/>
    <xf numFmtId="0" fontId="101" fillId="73" borderId="0" applyNumberFormat="0" applyBorder="0" applyAlignment="0" applyProtection="0"/>
    <xf numFmtId="0" fontId="95" fillId="70" borderId="0" applyNumberFormat="0" applyBorder="0" applyAlignment="0" applyProtection="0"/>
    <xf numFmtId="0" fontId="112" fillId="76" borderId="0" applyNumberFormat="0" applyBorder="0" applyAlignment="0" applyProtection="0"/>
    <xf numFmtId="0" fontId="109" fillId="74" borderId="24" applyNumberFormat="0" applyAlignment="0" applyProtection="0"/>
    <xf numFmtId="0" fontId="118" fillId="71" borderId="31" applyNumberFormat="0" applyAlignment="0" applyProtection="0"/>
    <xf numFmtId="0" fontId="96" fillId="71" borderId="24" applyNumberFormat="0" applyAlignment="0" applyProtection="0"/>
    <xf numFmtId="0" fontId="111" fillId="0" borderId="29" applyNumberFormat="0" applyFill="0" applyAlignment="0" applyProtection="0"/>
    <xf numFmtId="0" fontId="97" fillId="72" borderId="25" applyNumberFormat="0" applyAlignment="0" applyProtection="0"/>
    <xf numFmtId="0" fontId="124" fillId="0" borderId="0" applyNumberFormat="0" applyFill="0" applyBorder="0" applyAlignment="0" applyProtection="0"/>
    <xf numFmtId="0" fontId="100" fillId="0" borderId="0" applyNumberFormat="0" applyFill="0" applyBorder="0" applyAlignment="0" applyProtection="0"/>
    <xf numFmtId="0" fontId="123" fillId="0" borderId="32" applyNumberFormat="0" applyFill="0" applyAlignment="0" applyProtection="0"/>
    <xf numFmtId="0" fontId="93" fillId="64" borderId="0" applyNumberFormat="0" applyBorder="0" applyAlignment="0" applyProtection="0"/>
    <xf numFmtId="0" fontId="10" fillId="44" borderId="0" applyNumberFormat="0" applyBorder="0" applyAlignment="0" applyProtection="0"/>
    <xf numFmtId="0" fontId="10" fillId="50" borderId="0" applyNumberFormat="0" applyBorder="0" applyAlignment="0" applyProtection="0"/>
    <xf numFmtId="0" fontId="93" fillId="56" borderId="0" applyNumberFormat="0" applyBorder="0" applyAlignment="0" applyProtection="0"/>
    <xf numFmtId="0" fontId="93" fillId="65" borderId="0" applyNumberFormat="0" applyBorder="0" applyAlignment="0" applyProtection="0"/>
    <xf numFmtId="0" fontId="10" fillId="45" borderId="0" applyNumberFormat="0" applyBorder="0" applyAlignment="0" applyProtection="0"/>
    <xf numFmtId="0" fontId="10" fillId="51" borderId="0" applyNumberFormat="0" applyBorder="0" applyAlignment="0" applyProtection="0"/>
    <xf numFmtId="0" fontId="93" fillId="57" borderId="0" applyNumberFormat="0" applyBorder="0" applyAlignment="0" applyProtection="0"/>
    <xf numFmtId="0" fontId="93" fillId="66" borderId="0" applyNumberFormat="0" applyBorder="0" applyAlignment="0" applyProtection="0"/>
    <xf numFmtId="0" fontId="10" fillId="46" borderId="0" applyNumberFormat="0" applyBorder="0" applyAlignment="0" applyProtection="0"/>
    <xf numFmtId="0" fontId="10" fillId="52" borderId="0" applyNumberFormat="0" applyBorder="0" applyAlignment="0" applyProtection="0"/>
    <xf numFmtId="0" fontId="93" fillId="58" borderId="0" applyNumberFormat="0" applyBorder="0" applyAlignment="0" applyProtection="0"/>
    <xf numFmtId="0" fontId="93" fillId="67" borderId="0" applyNumberFormat="0" applyBorder="0" applyAlignment="0" applyProtection="0"/>
    <xf numFmtId="0" fontId="10" fillId="47" borderId="0" applyNumberFormat="0" applyBorder="0" applyAlignment="0" applyProtection="0"/>
    <xf numFmtId="0" fontId="10" fillId="53" borderId="0" applyNumberFormat="0" applyBorder="0" applyAlignment="0" applyProtection="0"/>
    <xf numFmtId="0" fontId="93" fillId="59" borderId="0" applyNumberFormat="0" applyBorder="0" applyAlignment="0" applyProtection="0"/>
    <xf numFmtId="0" fontId="93" fillId="68" borderId="0" applyNumberFormat="0" applyBorder="0" applyAlignment="0" applyProtection="0"/>
    <xf numFmtId="0" fontId="10" fillId="48" borderId="0" applyNumberFormat="0" applyBorder="0" applyAlignment="0" applyProtection="0"/>
    <xf numFmtId="0" fontId="10" fillId="54" borderId="0" applyNumberFormat="0" applyBorder="0" applyAlignment="0" applyProtection="0"/>
    <xf numFmtId="0" fontId="93" fillId="60" borderId="0" applyNumberFormat="0" applyBorder="0" applyAlignment="0" applyProtection="0"/>
    <xf numFmtId="0" fontId="93" fillId="69" borderId="0" applyNumberFormat="0" applyBorder="0" applyAlignment="0" applyProtection="0"/>
    <xf numFmtId="0" fontId="10" fillId="49" borderId="0" applyNumberFormat="0" applyBorder="0" applyAlignment="0" applyProtection="0"/>
    <xf numFmtId="0" fontId="10" fillId="55" borderId="0" applyNumberFormat="0" applyBorder="0" applyAlignment="0" applyProtection="0"/>
    <xf numFmtId="0" fontId="93" fillId="61" borderId="0" applyNumberFormat="0" applyBorder="0" applyAlignment="0" applyProtection="0"/>
    <xf numFmtId="0" fontId="12" fillId="0" borderId="0"/>
    <xf numFmtId="43" fontId="10" fillId="0" borderId="0" applyFont="0" applyFill="0" applyBorder="0" applyAlignment="0" applyProtection="0"/>
    <xf numFmtId="0" fontId="10" fillId="0" borderId="0"/>
    <xf numFmtId="0" fontId="113" fillId="0" borderId="0" applyNumberFormat="0" applyBorder="0" applyAlignment="0"/>
    <xf numFmtId="0" fontId="10" fillId="0" borderId="0"/>
    <xf numFmtId="0" fontId="12" fillId="0" borderId="0"/>
    <xf numFmtId="0" fontId="10" fillId="0" borderId="0"/>
    <xf numFmtId="0" fontId="21" fillId="0" borderId="0"/>
    <xf numFmtId="0" fontId="127" fillId="0" borderId="0"/>
    <xf numFmtId="0" fontId="10" fillId="0" borderId="0"/>
    <xf numFmtId="0" fontId="10"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4"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43" fontId="12" fillId="0" borderId="0" applyFont="0" applyFill="0" applyBorder="0" applyAlignment="0" applyProtection="0"/>
    <xf numFmtId="0" fontId="21" fillId="0" borderId="0"/>
    <xf numFmtId="0" fontId="10" fillId="0" borderId="0"/>
    <xf numFmtId="0" fontId="10" fillId="77" borderId="30" applyNumberFormat="0" applyFont="0" applyAlignment="0" applyProtection="0"/>
    <xf numFmtId="0" fontId="10" fillId="77" borderId="30" applyNumberFormat="0" applyFont="0" applyAlignment="0" applyProtection="0"/>
    <xf numFmtId="0" fontId="10" fillId="77" borderId="30" applyNumberFormat="0" applyFont="0" applyAlignment="0" applyProtection="0"/>
    <xf numFmtId="0" fontId="12" fillId="0" borderId="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9" fillId="50"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1"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4" borderId="0" applyNumberFormat="0" applyBorder="0" applyAlignment="0" applyProtection="0"/>
    <xf numFmtId="0" fontId="9" fillId="54"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43" fontId="12" fillId="0" borderId="0" applyFont="0" applyFill="0" applyBorder="0" applyAlignment="0" applyProtection="0"/>
    <xf numFmtId="0" fontId="9" fillId="0" borderId="0"/>
    <xf numFmtId="0" fontId="9" fillId="77" borderId="30" applyNumberFormat="0" applyFont="0" applyAlignment="0" applyProtection="0"/>
    <xf numFmtId="0" fontId="9" fillId="77" borderId="30" applyNumberFormat="0" applyFont="0" applyAlignment="0" applyProtection="0"/>
    <xf numFmtId="0" fontId="9" fillId="77" borderId="30" applyNumberFormat="0" applyFont="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4" borderId="0" applyNumberFormat="0" applyBorder="0" applyAlignment="0" applyProtection="0"/>
    <xf numFmtId="0" fontId="8" fillId="54"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5" borderId="0" applyNumberFormat="0" applyBorder="0" applyAlignment="0" applyProtection="0"/>
    <xf numFmtId="0" fontId="8" fillId="55" borderId="0" applyNumberFormat="0" applyBorder="0" applyAlignment="0" applyProtection="0"/>
    <xf numFmtId="43" fontId="12" fillId="0" borderId="0" applyFont="0" applyFill="0" applyBorder="0" applyAlignment="0" applyProtection="0"/>
    <xf numFmtId="0" fontId="8" fillId="0" borderId="0"/>
    <xf numFmtId="0" fontId="8" fillId="0" borderId="0"/>
    <xf numFmtId="207" fontId="8" fillId="0" borderId="0" applyFont="0" applyFill="0" applyBorder="0" applyAlignment="0" applyProtection="0"/>
    <xf numFmtId="0" fontId="12" fillId="0" borderId="0"/>
    <xf numFmtId="0" fontId="8" fillId="0" borderId="0"/>
    <xf numFmtId="0" fontId="8" fillId="77" borderId="30" applyNumberFormat="0" applyFont="0" applyAlignment="0" applyProtection="0"/>
    <xf numFmtId="0" fontId="8" fillId="77" borderId="30" applyNumberFormat="0" applyFont="0" applyAlignment="0" applyProtection="0"/>
    <xf numFmtId="0" fontId="8" fillId="77" borderId="30" applyNumberFormat="0" applyFont="0" applyAlignment="0" applyProtection="0"/>
    <xf numFmtId="9" fontId="8" fillId="0" borderId="0" applyFont="0" applyFill="0" applyBorder="0" applyAlignment="0" applyProtection="0"/>
    <xf numFmtId="0" fontId="8" fillId="0" borderId="0"/>
    <xf numFmtId="207" fontId="12" fillId="0" borderId="0" applyFont="0" applyFill="0" applyBorder="0" applyAlignment="0" applyProtection="0"/>
    <xf numFmtId="0" fontId="21" fillId="0" borderId="0"/>
    <xf numFmtId="0" fontId="8" fillId="0" borderId="0"/>
    <xf numFmtId="0" fontId="21" fillId="0" borderId="0"/>
    <xf numFmtId="0" fontId="8" fillId="0" borderId="0"/>
    <xf numFmtId="0" fontId="8" fillId="0" borderId="0"/>
    <xf numFmtId="0" fontId="8" fillId="0" borderId="0"/>
    <xf numFmtId="0" fontId="21" fillId="0" borderId="0"/>
    <xf numFmtId="0" fontId="8" fillId="0" borderId="0"/>
    <xf numFmtId="0" fontId="8" fillId="0" borderId="0"/>
    <xf numFmtId="0" fontId="12" fillId="0" borderId="0"/>
    <xf numFmtId="0" fontId="8" fillId="0" borderId="0"/>
    <xf numFmtId="0" fontId="8" fillId="0" borderId="0"/>
    <xf numFmtId="0" fontId="8" fillId="0" borderId="0"/>
    <xf numFmtId="0" fontId="23" fillId="0" borderId="0">
      <protection locked="0"/>
    </xf>
    <xf numFmtId="0" fontId="12" fillId="17" borderId="0">
      <protection locked="0"/>
    </xf>
    <xf numFmtId="49" fontId="12" fillId="19" borderId="3">
      <alignment vertical="top" wrapText="1"/>
    </xf>
    <xf numFmtId="0" fontId="12" fillId="20" borderId="4">
      <alignment horizontal="center" vertical="center"/>
      <protection locked="0"/>
    </xf>
    <xf numFmtId="200" fontId="12" fillId="0" borderId="0" applyFont="0" applyFill="0" applyBorder="0" applyAlignment="0" applyProtection="0"/>
    <xf numFmtId="0" fontId="12" fillId="23" borderId="0">
      <protection locked="0"/>
    </xf>
    <xf numFmtId="0" fontId="23" fillId="0" borderId="0">
      <protection locked="0"/>
    </xf>
    <xf numFmtId="0" fontId="23" fillId="0" borderId="0">
      <protection locked="0"/>
    </xf>
    <xf numFmtId="0" fontId="61" fillId="0" borderId="0" applyNumberFormat="0" applyFill="0" applyBorder="0" applyAlignment="0" applyProtection="0">
      <alignment vertical="top"/>
      <protection locked="0"/>
    </xf>
    <xf numFmtId="0" fontId="130" fillId="0" borderId="0" applyNumberFormat="0" applyFill="0" applyBorder="0" applyAlignment="0" applyProtection="0"/>
    <xf numFmtId="0" fontId="130" fillId="0" borderId="0" applyNumberFormat="0" applyFill="0" applyBorder="0" applyAlignment="0" applyProtection="0">
      <alignment vertical="top"/>
      <protection locked="0"/>
    </xf>
    <xf numFmtId="0" fontId="131" fillId="0" borderId="0"/>
    <xf numFmtId="0" fontId="132" fillId="0" borderId="0"/>
    <xf numFmtId="0" fontId="8" fillId="0" borderId="0"/>
    <xf numFmtId="0" fontId="12" fillId="0" borderId="0"/>
    <xf numFmtId="0" fontId="12" fillId="0" borderId="0" applyFill="0"/>
    <xf numFmtId="0" fontId="12" fillId="0" borderId="0"/>
    <xf numFmtId="0" fontId="8" fillId="0" borderId="0"/>
    <xf numFmtId="0" fontId="12" fillId="0" borderId="0" applyNumberFormat="0"/>
    <xf numFmtId="0" fontId="133" fillId="0" borderId="0"/>
    <xf numFmtId="0" fontId="21" fillId="0" borderId="0"/>
    <xf numFmtId="0" fontId="29" fillId="0" borderId="0"/>
    <xf numFmtId="0" fontId="12" fillId="0" borderId="0">
      <protection locked="0"/>
    </xf>
    <xf numFmtId="0" fontId="13" fillId="0" borderId="0"/>
    <xf numFmtId="0" fontId="129" fillId="0" borderId="0">
      <alignment vertical="top"/>
    </xf>
    <xf numFmtId="0" fontId="12" fillId="77" borderId="30" applyNumberFormat="0" applyFont="0" applyAlignment="0" applyProtection="0"/>
    <xf numFmtId="0" fontId="128" fillId="0" borderId="0">
      <alignment vertical="top" wrapText="1"/>
    </xf>
    <xf numFmtId="9" fontId="12" fillId="0" borderId="0" applyFont="0" applyFill="0" applyBorder="0" applyAlignment="0" applyProtection="0"/>
    <xf numFmtId="9" fontId="12" fillId="0" borderId="0" applyFill="0" applyBorder="0" applyAlignment="0" applyProtection="0"/>
    <xf numFmtId="0" fontId="12" fillId="20" borderId="16">
      <alignment vertical="center"/>
      <protection locked="0"/>
    </xf>
    <xf numFmtId="0" fontId="128" fillId="0" borderId="0">
      <alignment vertical="top" wrapText="1"/>
    </xf>
    <xf numFmtId="0" fontId="128" fillId="0" borderId="0">
      <alignment vertical="top" wrapText="1"/>
    </xf>
    <xf numFmtId="0" fontId="12" fillId="17" borderId="0">
      <protection locked="0"/>
    </xf>
    <xf numFmtId="198" fontId="15" fillId="39" borderId="0" applyNumberFormat="0" applyBorder="0">
      <alignment horizontal="right"/>
      <protection locked="0"/>
    </xf>
    <xf numFmtId="200" fontId="12" fillId="0" borderId="0" applyFont="0" applyFill="0" applyBorder="0" applyAlignment="0" applyProtection="0"/>
    <xf numFmtId="0" fontId="128" fillId="0" borderId="0">
      <alignment vertical="top" wrapText="1"/>
    </xf>
    <xf numFmtId="0" fontId="7" fillId="0" borderId="0"/>
    <xf numFmtId="0" fontId="1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xf numFmtId="0" fontId="6" fillId="0" borderId="0"/>
    <xf numFmtId="0" fontId="6" fillId="0" borderId="0"/>
    <xf numFmtId="208" fontId="50" fillId="0" borderId="0"/>
    <xf numFmtId="0" fontId="134" fillId="0" borderId="0">
      <alignment horizontal="left"/>
    </xf>
    <xf numFmtId="0" fontId="12" fillId="0" borderId="0"/>
    <xf numFmtId="0" fontId="12" fillId="2" borderId="0" applyNumberFormat="0" applyFont="0" applyBorder="0" applyAlignment="0" applyProtection="0"/>
    <xf numFmtId="0" fontId="50" fillId="0" borderId="0"/>
    <xf numFmtId="0" fontId="12" fillId="32" borderId="19" applyBorder="0">
      <alignment horizontal="left" vertical="center"/>
    </xf>
    <xf numFmtId="49" fontId="12" fillId="33" borderId="7">
      <alignment vertical="center" wrapText="1"/>
    </xf>
    <xf numFmtId="0" fontId="12" fillId="34" borderId="20">
      <alignment horizontal="left" vertical="center" wrapText="1"/>
    </xf>
    <xf numFmtId="0" fontId="12" fillId="36" borderId="7">
      <alignment horizontal="left" vertical="center" wrapText="1"/>
    </xf>
    <xf numFmtId="0" fontId="12" fillId="37" borderId="7">
      <alignment horizontal="left" vertical="center" wrapText="1"/>
    </xf>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13" fillId="0" borderId="0"/>
    <xf numFmtId="9" fontId="12" fillId="0" borderId="0" applyFont="0" applyFill="0" applyBorder="0" applyAlignment="0" applyProtection="0"/>
    <xf numFmtId="0" fontId="13" fillId="0" borderId="0"/>
    <xf numFmtId="0" fontId="6" fillId="44" borderId="0" applyNumberFormat="0" applyBorder="0" applyAlignment="0" applyProtection="0"/>
    <xf numFmtId="0" fontId="6" fillId="50" borderId="0" applyNumberFormat="0" applyBorder="0" applyAlignment="0" applyProtection="0"/>
    <xf numFmtId="0" fontId="6" fillId="45" borderId="0" applyNumberFormat="0" applyBorder="0" applyAlignment="0" applyProtection="0"/>
    <xf numFmtId="0" fontId="6" fillId="51" borderId="0" applyNumberFormat="0" applyBorder="0" applyAlignment="0" applyProtection="0"/>
    <xf numFmtId="0" fontId="6" fillId="46" borderId="0" applyNumberFormat="0" applyBorder="0" applyAlignment="0" applyProtection="0"/>
    <xf numFmtId="0" fontId="6" fillId="52" borderId="0" applyNumberFormat="0" applyBorder="0" applyAlignment="0" applyProtection="0"/>
    <xf numFmtId="0" fontId="6" fillId="47" borderId="0" applyNumberFormat="0" applyBorder="0" applyAlignment="0" applyProtection="0"/>
    <xf numFmtId="0" fontId="6" fillId="53" borderId="0" applyNumberFormat="0" applyBorder="0" applyAlignment="0" applyProtection="0"/>
    <xf numFmtId="0" fontId="6" fillId="48" borderId="0" applyNumberFormat="0" applyBorder="0" applyAlignment="0" applyProtection="0"/>
    <xf numFmtId="0" fontId="6" fillId="54" borderId="0" applyNumberFormat="0" applyBorder="0" applyAlignment="0" applyProtection="0"/>
    <xf numFmtId="0" fontId="6" fillId="49" borderId="0" applyNumberFormat="0" applyBorder="0" applyAlignment="0" applyProtection="0"/>
    <xf numFmtId="0" fontId="6" fillId="55" borderId="0" applyNumberFormat="0" applyBorder="0" applyAlignment="0" applyProtection="0"/>
    <xf numFmtId="0" fontId="6" fillId="0" borderId="0"/>
    <xf numFmtId="0" fontId="6" fillId="0" borderId="0"/>
    <xf numFmtId="43" fontId="6" fillId="0" borderId="0" applyFont="0" applyFill="0" applyBorder="0" applyAlignment="0" applyProtection="0"/>
    <xf numFmtId="43" fontId="12" fillId="0" borderId="0" applyFont="0" applyFill="0" applyBorder="0" applyAlignment="0" applyProtection="0"/>
    <xf numFmtId="43" fontId="135"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12" fillId="0" borderId="0" applyFont="0" applyFill="0" applyBorder="0" applyAlignment="0" applyProtection="0"/>
    <xf numFmtId="0" fontId="6" fillId="0" borderId="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94" fontId="6" fillId="0" borderId="0" applyFont="0" applyFill="0" applyBorder="0" applyAlignment="0" applyProtection="0"/>
    <xf numFmtId="0" fontId="6" fillId="0" borderId="0"/>
    <xf numFmtId="0" fontId="6" fillId="0" borderId="0"/>
    <xf numFmtId="0" fontId="12" fillId="0" borderId="0"/>
    <xf numFmtId="0" fontId="12" fillId="0" borderId="0"/>
    <xf numFmtId="9" fontId="6" fillId="0" borderId="0" applyFont="0" applyFill="0" applyBorder="0" applyAlignment="0" applyProtection="0"/>
    <xf numFmtId="9" fontId="6" fillId="0" borderId="0" applyFont="0" applyFill="0" applyBorder="0" applyAlignment="0" applyProtection="0"/>
    <xf numFmtId="194" fontId="6" fillId="0" borderId="0" applyFont="0" applyFill="0" applyBorder="0" applyAlignment="0" applyProtection="0"/>
    <xf numFmtId="0" fontId="6" fillId="77" borderId="30" applyNumberFormat="0" applyFont="0" applyAlignment="0" applyProtection="0"/>
    <xf numFmtId="0" fontId="135" fillId="78" borderId="0" applyNumberFormat="0" applyBorder="0" applyAlignment="0" applyProtection="0"/>
    <xf numFmtId="0" fontId="135" fillId="16" borderId="0" applyNumberFormat="0" applyBorder="0" applyAlignment="0" applyProtection="0"/>
    <xf numFmtId="0" fontId="135" fillId="24" borderId="0" applyNumberFormat="0" applyBorder="0" applyAlignment="0" applyProtection="0"/>
    <xf numFmtId="0" fontId="135" fillId="79" borderId="0" applyNumberFormat="0" applyBorder="0" applyAlignment="0" applyProtection="0"/>
    <xf numFmtId="0" fontId="135" fillId="80" borderId="0" applyNumberFormat="0" applyBorder="0" applyAlignment="0" applyProtection="0"/>
    <xf numFmtId="0" fontId="135" fillId="2" borderId="0" applyNumberFormat="0" applyBorder="0" applyAlignment="0" applyProtection="0"/>
    <xf numFmtId="0" fontId="135" fillId="81" borderId="0" applyNumberFormat="0" applyBorder="0" applyAlignment="0" applyProtection="0"/>
    <xf numFmtId="0" fontId="135" fillId="5" borderId="0" applyNumberFormat="0" applyBorder="0" applyAlignment="0" applyProtection="0"/>
    <xf numFmtId="0" fontId="135" fillId="9" borderId="0" applyNumberFormat="0" applyBorder="0" applyAlignment="0" applyProtection="0"/>
    <xf numFmtId="0" fontId="135" fillId="79" borderId="0" applyNumberFormat="0" applyBorder="0" applyAlignment="0" applyProtection="0"/>
    <xf numFmtId="0" fontId="135" fillId="81" borderId="0" applyNumberFormat="0" applyBorder="0" applyAlignment="0" applyProtection="0"/>
    <xf numFmtId="0" fontId="135" fillId="82" borderId="0" applyNumberFormat="0" applyBorder="0" applyAlignment="0" applyProtection="0"/>
    <xf numFmtId="194"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3" borderId="14" applyNumberFormat="0" applyFont="0" applyAlignment="0" applyProtection="0"/>
    <xf numFmtId="9" fontId="12" fillId="0" borderId="0" applyFont="0" applyFill="0" applyBorder="0" applyAlignment="0" applyProtection="0"/>
    <xf numFmtId="0" fontId="6" fillId="0" borderId="0"/>
    <xf numFmtId="43" fontId="6" fillId="0" borderId="0" applyFont="0" applyFill="0" applyBorder="0" applyAlignment="0" applyProtection="0"/>
    <xf numFmtId="204" fontId="119"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12" fillId="0" borderId="0"/>
    <xf numFmtId="0" fontId="12" fillId="0" borderId="0">
      <alignment wrapText="1"/>
    </xf>
    <xf numFmtId="0" fontId="12" fillId="0" borderId="0"/>
    <xf numFmtId="0" fontId="12" fillId="0" borderId="0"/>
    <xf numFmtId="0" fontId="6" fillId="0" borderId="0"/>
    <xf numFmtId="9" fontId="6" fillId="0" borderId="0" applyFont="0" applyFill="0" applyBorder="0" applyAlignment="0" applyProtection="0"/>
    <xf numFmtId="0" fontId="12" fillId="0" borderId="0">
      <alignment vertical="top" wrapText="1"/>
    </xf>
    <xf numFmtId="0" fontId="122" fillId="0" borderId="0" applyNumberFormat="0" applyFill="0" applyBorder="0" applyAlignment="0" applyProtection="0"/>
    <xf numFmtId="0" fontId="6" fillId="77" borderId="30" applyNumberFormat="0" applyFont="0" applyAlignment="0" applyProtection="0"/>
    <xf numFmtId="0" fontId="6" fillId="44" borderId="0" applyNumberFormat="0" applyBorder="0" applyAlignment="0" applyProtection="0"/>
    <xf numFmtId="0" fontId="6" fillId="50" borderId="0" applyNumberFormat="0" applyBorder="0" applyAlignment="0" applyProtection="0"/>
    <xf numFmtId="0" fontId="6" fillId="45" borderId="0" applyNumberFormat="0" applyBorder="0" applyAlignment="0" applyProtection="0"/>
    <xf numFmtId="0" fontId="6" fillId="51" borderId="0" applyNumberFormat="0" applyBorder="0" applyAlignment="0" applyProtection="0"/>
    <xf numFmtId="0" fontId="6" fillId="46" borderId="0" applyNumberFormat="0" applyBorder="0" applyAlignment="0" applyProtection="0"/>
    <xf numFmtId="0" fontId="6" fillId="52" borderId="0" applyNumberFormat="0" applyBorder="0" applyAlignment="0" applyProtection="0"/>
    <xf numFmtId="0" fontId="6" fillId="47" borderId="0" applyNumberFormat="0" applyBorder="0" applyAlignment="0" applyProtection="0"/>
    <xf numFmtId="0" fontId="6" fillId="53" borderId="0" applyNumberFormat="0" applyBorder="0" applyAlignment="0" applyProtection="0"/>
    <xf numFmtId="0" fontId="6" fillId="48" borderId="0" applyNumberFormat="0" applyBorder="0" applyAlignment="0" applyProtection="0"/>
    <xf numFmtId="0" fontId="6" fillId="54" borderId="0" applyNumberFormat="0" applyBorder="0" applyAlignment="0" applyProtection="0"/>
    <xf numFmtId="0" fontId="6" fillId="49" borderId="0" applyNumberFormat="0" applyBorder="0" applyAlignment="0" applyProtection="0"/>
    <xf numFmtId="0" fontId="6" fillId="55" borderId="0" applyNumberFormat="0" applyBorder="0" applyAlignment="0" applyProtection="0"/>
    <xf numFmtId="0" fontId="6" fillId="0" borderId="0"/>
    <xf numFmtId="0" fontId="6" fillId="0" borderId="0"/>
    <xf numFmtId="9" fontId="6" fillId="0" borderId="0" applyFont="0" applyFill="0" applyBorder="0" applyAlignment="0" applyProtection="0"/>
    <xf numFmtId="0" fontId="136" fillId="0" borderId="0" applyNumberFormat="0" applyFill="0" applyBorder="0" applyAlignment="0" applyProtection="0"/>
    <xf numFmtId="4" fontId="77" fillId="0" borderId="6"/>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207" fontId="5" fillId="0" borderId="0" applyFont="0" applyFill="0" applyBorder="0" applyAlignment="0" applyProtection="0"/>
    <xf numFmtId="0" fontId="5" fillId="0" borderId="0"/>
    <xf numFmtId="0" fontId="5" fillId="0" borderId="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43" fontId="12" fillId="0" borderId="0" applyFont="0" applyFill="0" applyBorder="0" applyAlignment="0" applyProtection="0"/>
    <xf numFmtId="0" fontId="4" fillId="0" borderId="0"/>
    <xf numFmtId="0" fontId="4" fillId="77" borderId="30" applyNumberFormat="0" applyFont="0" applyAlignment="0" applyProtection="0"/>
    <xf numFmtId="0" fontId="4" fillId="77" borderId="30" applyNumberFormat="0" applyFont="0" applyAlignment="0" applyProtection="0"/>
    <xf numFmtId="0" fontId="4" fillId="77" borderId="30" applyNumberFormat="0" applyFont="0" applyAlignment="0" applyProtection="0"/>
    <xf numFmtId="0" fontId="4" fillId="0" borderId="0"/>
    <xf numFmtId="9" fontId="4" fillId="0" borderId="0" applyFont="0" applyFill="0" applyBorder="0" applyAlignment="0" applyProtection="0"/>
    <xf numFmtId="0" fontId="136" fillId="0" borderId="0" applyNumberForma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207" fontId="3" fillId="0" borderId="0" applyFont="0" applyFill="0" applyBorder="0" applyAlignment="0" applyProtection="0"/>
    <xf numFmtId="0" fontId="3" fillId="0" borderId="0"/>
    <xf numFmtId="0" fontId="3" fillId="0" borderId="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3" fillId="48" borderId="0" applyNumberFormat="0" applyBorder="0" applyAlignment="0" applyProtection="0"/>
    <xf numFmtId="0" fontId="3" fillId="54" borderId="0" applyNumberFormat="0" applyBorder="0" applyAlignment="0" applyProtection="0"/>
    <xf numFmtId="0" fontId="3" fillId="49" borderId="0" applyNumberFormat="0" applyBorder="0" applyAlignment="0" applyProtection="0"/>
    <xf numFmtId="0" fontId="3" fillId="55" borderId="0" applyNumberFormat="0" applyBorder="0" applyAlignment="0" applyProtection="0"/>
    <xf numFmtId="0" fontId="3" fillId="0" borderId="0"/>
    <xf numFmtId="0" fontId="3" fillId="77" borderId="30" applyNumberFormat="0" applyFont="0" applyAlignment="0" applyProtection="0"/>
    <xf numFmtId="0" fontId="21" fillId="0" borderId="0"/>
    <xf numFmtId="0" fontId="2" fillId="44"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128" fillId="0" borderId="0">
      <alignment vertical="top" wrapText="1"/>
    </xf>
    <xf numFmtId="0" fontId="128" fillId="0" borderId="0">
      <alignment vertical="top" wrapText="1"/>
    </xf>
    <xf numFmtId="49" fontId="12" fillId="19" borderId="33">
      <alignment vertical="top" wrapText="1"/>
    </xf>
    <xf numFmtId="165" fontId="77" fillId="0" borderId="34"/>
    <xf numFmtId="165" fontId="78" fillId="0" borderId="34"/>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137" fillId="0" borderId="0"/>
    <xf numFmtId="0" fontId="23" fillId="0" borderId="0">
      <protection locked="0"/>
    </xf>
    <xf numFmtId="0" fontId="2" fillId="0" borderId="0"/>
    <xf numFmtId="0" fontId="23" fillId="0" borderId="0">
      <protection locked="0"/>
    </xf>
    <xf numFmtId="0" fontId="2" fillId="0" borderId="0"/>
    <xf numFmtId="0" fontId="2" fillId="0" borderId="0"/>
    <xf numFmtId="0" fontId="2" fillId="0" borderId="0"/>
    <xf numFmtId="0" fontId="2" fillId="77" borderId="30" applyNumberFormat="0" applyFont="0" applyAlignment="0" applyProtection="0"/>
    <xf numFmtId="0" fontId="128" fillId="0" borderId="0">
      <alignment vertical="top" wrapText="1"/>
    </xf>
    <xf numFmtId="0" fontId="128" fillId="0" borderId="0">
      <alignment vertical="top" wrapText="1"/>
    </xf>
    <xf numFmtId="0" fontId="128" fillId="0" borderId="0">
      <alignment vertical="top" wrapText="1"/>
    </xf>
    <xf numFmtId="0" fontId="138" fillId="0" borderId="0"/>
    <xf numFmtId="0" fontId="2" fillId="48" borderId="0" applyNumberFormat="0" applyBorder="0" applyAlignment="0" applyProtection="0"/>
    <xf numFmtId="0" fontId="2" fillId="0" borderId="0"/>
    <xf numFmtId="0" fontId="2" fillId="77" borderId="30" applyNumberFormat="0" applyFont="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23" fillId="0" borderId="0">
      <protection locked="0"/>
    </xf>
    <xf numFmtId="0" fontId="23" fillId="0" borderId="0">
      <protection locked="0"/>
    </xf>
    <xf numFmtId="0" fontId="23" fillId="0" borderId="0">
      <protection locked="0"/>
    </xf>
    <xf numFmtId="0" fontId="1" fillId="44"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23" fillId="0" borderId="0">
      <protection locked="0"/>
    </xf>
    <xf numFmtId="0" fontId="23" fillId="0" borderId="0">
      <protection locked="0"/>
    </xf>
    <xf numFmtId="0" fontId="1" fillId="0" borderId="0"/>
    <xf numFmtId="0" fontId="23" fillId="0" borderId="0">
      <protection locked="0"/>
    </xf>
    <xf numFmtId="0" fontId="1" fillId="0" borderId="0"/>
    <xf numFmtId="0" fontId="1" fillId="0" borderId="0"/>
    <xf numFmtId="0" fontId="1" fillId="0" borderId="0"/>
    <xf numFmtId="0" fontId="1" fillId="77" borderId="30" applyNumberFormat="0" applyFont="0" applyAlignment="0" applyProtection="0"/>
    <xf numFmtId="0" fontId="23" fillId="0" borderId="0">
      <protection locked="0"/>
    </xf>
    <xf numFmtId="0" fontId="1" fillId="48" borderId="0" applyNumberFormat="0" applyBorder="0" applyAlignment="0" applyProtection="0"/>
    <xf numFmtId="0" fontId="1" fillId="0" borderId="0"/>
    <xf numFmtId="0" fontId="1" fillId="77" borderId="30" applyNumberFormat="0" applyFont="0" applyAlignment="0" applyProtection="0"/>
    <xf numFmtId="0" fontId="1" fillId="44" borderId="0" applyNumberFormat="0" applyBorder="0" applyAlignment="0" applyProtection="0"/>
    <xf numFmtId="0" fontId="1" fillId="50" borderId="0" applyNumberFormat="0" applyBorder="0" applyAlignment="0" applyProtection="0"/>
    <xf numFmtId="0" fontId="1" fillId="45" borderId="0" applyNumberFormat="0" applyBorder="0" applyAlignment="0" applyProtection="0"/>
    <xf numFmtId="0" fontId="1" fillId="51" borderId="0" applyNumberFormat="0" applyBorder="0" applyAlignment="0" applyProtection="0"/>
    <xf numFmtId="0" fontId="1" fillId="46" borderId="0" applyNumberFormat="0" applyBorder="0" applyAlignment="0" applyProtection="0"/>
    <xf numFmtId="0" fontId="1" fillId="52" borderId="0" applyNumberFormat="0" applyBorder="0" applyAlignment="0" applyProtection="0"/>
    <xf numFmtId="0" fontId="1" fillId="47" borderId="0" applyNumberFormat="0" applyBorder="0" applyAlignment="0" applyProtection="0"/>
    <xf numFmtId="0" fontId="1" fillId="53" borderId="0" applyNumberFormat="0" applyBorder="0" applyAlignment="0" applyProtection="0"/>
    <xf numFmtId="0" fontId="1" fillId="48" borderId="0" applyNumberFormat="0" applyBorder="0" applyAlignment="0" applyProtection="0"/>
    <xf numFmtId="0" fontId="1" fillId="54" borderId="0" applyNumberFormat="0" applyBorder="0" applyAlignment="0" applyProtection="0"/>
    <xf numFmtId="0" fontId="1" fillId="49" borderId="0" applyNumberFormat="0" applyBorder="0" applyAlignment="0" applyProtection="0"/>
    <xf numFmtId="0" fontId="1" fillId="55"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13" fillId="0" borderId="0" applyBorder="0"/>
    <xf numFmtId="0" fontId="1" fillId="0" borderId="0"/>
    <xf numFmtId="43" fontId="1" fillId="0" borderId="0" applyFont="0" applyFill="0" applyBorder="0" applyAlignment="0" applyProtection="0"/>
    <xf numFmtId="0" fontId="1" fillId="0" borderId="0"/>
    <xf numFmtId="0" fontId="1" fillId="0" borderId="0"/>
    <xf numFmtId="0" fontId="139" fillId="0" borderId="0"/>
    <xf numFmtId="0" fontId="12" fillId="0" borderId="0" applyFont="0" applyFill="0" applyBorder="0" applyAlignment="0" applyProtection="0"/>
    <xf numFmtId="0" fontId="110" fillId="0" borderId="0"/>
    <xf numFmtId="0" fontId="107" fillId="0" borderId="0" applyNumberFormat="0" applyFill="0" applyBorder="0" applyAlignment="0" applyProtection="0"/>
  </cellStyleXfs>
  <cellXfs count="109">
    <xf numFmtId="0" fontId="0" fillId="0" borderId="0" xfId="0"/>
    <xf numFmtId="0" fontId="19" fillId="0" borderId="0" xfId="0" applyFont="1"/>
    <xf numFmtId="0" fontId="20" fillId="0" borderId="0" xfId="0" applyFont="1"/>
    <xf numFmtId="0" fontId="20" fillId="0" borderId="0" xfId="0" applyFont="1" applyAlignment="1">
      <alignment horizontal="left"/>
    </xf>
    <xf numFmtId="0" fontId="19" fillId="0" borderId="12" xfId="0" applyFont="1" applyBorder="1"/>
    <xf numFmtId="0" fontId="20" fillId="0" borderId="12" xfId="0" applyFont="1" applyBorder="1"/>
    <xf numFmtId="0" fontId="20" fillId="42" borderId="0" xfId="0" applyFont="1" applyFill="1"/>
    <xf numFmtId="0" fontId="19" fillId="0" borderId="0" xfId="0" applyFont="1" applyAlignment="1">
      <alignment horizontal="center"/>
    </xf>
    <xf numFmtId="1" fontId="20" fillId="0" borderId="0" xfId="0" quotePrefix="1" applyNumberFormat="1" applyFont="1"/>
    <xf numFmtId="2" fontId="20" fillId="0" borderId="0" xfId="0" applyNumberFormat="1" applyFont="1"/>
    <xf numFmtId="0" fontId="20" fillId="0" borderId="0" xfId="0" quotePrefix="1" applyFont="1"/>
    <xf numFmtId="164" fontId="20" fillId="0" borderId="0" xfId="0" applyNumberFormat="1" applyFont="1"/>
    <xf numFmtId="165" fontId="20" fillId="0" borderId="0" xfId="0" applyNumberFormat="1" applyFont="1" applyAlignment="1">
      <alignment horizontal="right" vertical="center"/>
    </xf>
    <xf numFmtId="1" fontId="20" fillId="0" borderId="0" xfId="0" applyNumberFormat="1" applyFont="1"/>
    <xf numFmtId="3" fontId="20" fillId="0" borderId="0" xfId="0" applyNumberFormat="1" applyFont="1"/>
    <xf numFmtId="1" fontId="20" fillId="0" borderId="0" xfId="0" applyNumberFormat="1" applyFont="1" applyAlignment="1">
      <alignment horizontal="right"/>
    </xf>
    <xf numFmtId="171" fontId="20" fillId="0" borderId="0" xfId="0" applyNumberFormat="1" applyFont="1"/>
    <xf numFmtId="0" fontId="20" fillId="0" borderId="0" xfId="0" applyFont="1" applyAlignment="1">
      <alignment horizontal="right"/>
    </xf>
    <xf numFmtId="0" fontId="19" fillId="0" borderId="0" xfId="0" applyFont="1" applyAlignment="1">
      <alignment horizontal="left"/>
    </xf>
    <xf numFmtId="0" fontId="19" fillId="0" borderId="12" xfId="0" applyFont="1" applyBorder="1" applyAlignment="1">
      <alignment horizontal="center"/>
    </xf>
    <xf numFmtId="0" fontId="19" fillId="0" borderId="12" xfId="0" applyFont="1" applyBorder="1" applyAlignment="1">
      <alignment horizontal="right"/>
    </xf>
    <xf numFmtId="3" fontId="20" fillId="0" borderId="0" xfId="0" applyNumberFormat="1" applyFont="1" applyAlignment="1">
      <alignment horizontal="right"/>
    </xf>
    <xf numFmtId="0" fontId="20" fillId="42" borderId="0" xfId="0" quotePrefix="1" applyFont="1" applyFill="1"/>
    <xf numFmtId="0" fontId="20" fillId="42" borderId="0" xfId="0" applyFont="1" applyFill="1" applyAlignment="1">
      <alignment horizontal="left"/>
    </xf>
    <xf numFmtId="0" fontId="19" fillId="42" borderId="12" xfId="0" applyFont="1" applyFill="1" applyBorder="1" applyAlignment="1">
      <alignment horizontal="right"/>
    </xf>
    <xf numFmtId="165" fontId="20" fillId="42" borderId="0" xfId="0" applyNumberFormat="1" applyFont="1" applyFill="1" applyAlignment="1">
      <alignment horizontal="right" vertical="center"/>
    </xf>
    <xf numFmtId="1" fontId="20" fillId="42" borderId="0" xfId="0" applyNumberFormat="1" applyFont="1" applyFill="1"/>
    <xf numFmtId="164" fontId="20" fillId="42" borderId="0" xfId="0" applyNumberFormat="1" applyFont="1" applyFill="1"/>
    <xf numFmtId="3" fontId="20" fillId="42" borderId="0" xfId="0" applyNumberFormat="1" applyFont="1" applyFill="1"/>
    <xf numFmtId="2" fontId="20" fillId="42" borderId="0" xfId="0" applyNumberFormat="1" applyFont="1" applyFill="1"/>
    <xf numFmtId="171" fontId="20" fillId="42" borderId="0" xfId="0" applyNumberFormat="1" applyFont="1" applyFill="1"/>
    <xf numFmtId="4" fontId="20" fillId="42" borderId="0" xfId="0" applyNumberFormat="1" applyFont="1" applyFill="1"/>
    <xf numFmtId="170" fontId="20" fillId="42" borderId="0" xfId="0" applyNumberFormat="1" applyFont="1" applyFill="1"/>
    <xf numFmtId="0" fontId="13" fillId="0" borderId="0" xfId="0" applyFont="1" applyAlignment="1">
      <alignment horizontal="left" vertical="center"/>
    </xf>
    <xf numFmtId="0" fontId="0" fillId="0" borderId="0" xfId="0" applyAlignment="1">
      <alignment wrapText="1"/>
    </xf>
    <xf numFmtId="0" fontId="22" fillId="0" borderId="0" xfId="0" applyFont="1"/>
    <xf numFmtId="0" fontId="23" fillId="0" borderId="0" xfId="0" applyFont="1"/>
    <xf numFmtId="0" fontId="20" fillId="42" borderId="12" xfId="0" applyFont="1" applyFill="1" applyBorder="1"/>
    <xf numFmtId="2" fontId="20" fillId="43" borderId="0" xfId="0" applyNumberFormat="1" applyFont="1" applyFill="1"/>
    <xf numFmtId="1" fontId="20" fillId="43" borderId="0" xfId="0" applyNumberFormat="1" applyFont="1" applyFill="1"/>
    <xf numFmtId="3" fontId="20" fillId="0" borderId="0" xfId="65" applyNumberFormat="1" applyFont="1" applyFill="1" applyBorder="1"/>
    <xf numFmtId="164" fontId="20" fillId="0" borderId="0" xfId="240" applyNumberFormat="1" applyFont="1" applyFill="1" applyBorder="1" applyAlignment="1">
      <alignment horizontal="right"/>
    </xf>
    <xf numFmtId="165" fontId="20" fillId="43" borderId="0" xfId="0" applyNumberFormat="1" applyFont="1" applyFill="1" applyAlignment="1">
      <alignment horizontal="right" vertical="center"/>
    </xf>
    <xf numFmtId="3" fontId="20" fillId="43" borderId="0" xfId="0" applyNumberFormat="1" applyFont="1" applyFill="1"/>
    <xf numFmtId="171" fontId="20" fillId="43" borderId="0" xfId="0" applyNumberFormat="1" applyFont="1" applyFill="1"/>
    <xf numFmtId="0" fontId="24" fillId="0" borderId="0" xfId="0" applyFont="1"/>
    <xf numFmtId="43" fontId="20" fillId="0" borderId="0" xfId="0" applyNumberFormat="1" applyFont="1"/>
    <xf numFmtId="0" fontId="125" fillId="0" borderId="0" xfId="0" applyFont="1"/>
    <xf numFmtId="0" fontId="125" fillId="42" borderId="0" xfId="0" applyFont="1" applyFill="1"/>
    <xf numFmtId="0" fontId="125" fillId="42" borderId="0" xfId="0" applyFont="1" applyFill="1" applyAlignment="1">
      <alignment horizontal="left"/>
    </xf>
    <xf numFmtId="0" fontId="125" fillId="0" borderId="0" xfId="0" quotePrefix="1" applyFont="1"/>
    <xf numFmtId="165" fontId="125" fillId="0" borderId="0" xfId="0" applyNumberFormat="1" applyFont="1"/>
    <xf numFmtId="0" fontId="125" fillId="17" borderId="0" xfId="0" applyFont="1" applyFill="1"/>
    <xf numFmtId="169" fontId="20" fillId="0" borderId="0" xfId="65" applyNumberFormat="1" applyFont="1" applyFill="1" applyBorder="1" applyAlignment="1">
      <alignment horizontal="right"/>
    </xf>
    <xf numFmtId="170" fontId="20" fillId="0" borderId="0" xfId="0" applyNumberFormat="1" applyFont="1" applyAlignment="1">
      <alignment horizontal="right" vertical="center"/>
    </xf>
    <xf numFmtId="164" fontId="20" fillId="0" borderId="0" xfId="0" applyNumberFormat="1" applyFont="1" applyAlignment="1">
      <alignment horizontal="left"/>
    </xf>
    <xf numFmtId="0" fontId="20" fillId="0" borderId="0" xfId="165" applyFont="1"/>
    <xf numFmtId="0" fontId="125" fillId="0" borderId="12" xfId="0" applyFont="1" applyBorder="1"/>
    <xf numFmtId="164" fontId="20" fillId="0" borderId="0" xfId="0" applyNumberFormat="1" applyFont="1" applyAlignment="1">
      <alignment vertical="center"/>
    </xf>
    <xf numFmtId="164" fontId="20" fillId="43" borderId="0" xfId="0" applyNumberFormat="1" applyFont="1" applyFill="1" applyAlignment="1">
      <alignment vertical="center"/>
    </xf>
    <xf numFmtId="164" fontId="20" fillId="42" borderId="0" xfId="0" applyNumberFormat="1" applyFont="1" applyFill="1" applyAlignment="1">
      <alignment vertical="center"/>
    </xf>
    <xf numFmtId="0" fontId="12" fillId="0" borderId="0" xfId="0" applyFont="1"/>
    <xf numFmtId="164" fontId="20" fillId="0" borderId="0" xfId="0" applyNumberFormat="1" applyFont="1" applyAlignment="1">
      <alignment horizontal="right" vertical="center"/>
    </xf>
    <xf numFmtId="1" fontId="125" fillId="0" borderId="0" xfId="0" applyNumberFormat="1" applyFont="1" applyAlignment="1">
      <alignment horizontal="right"/>
    </xf>
    <xf numFmtId="3" fontId="125" fillId="0" borderId="0" xfId="0" applyNumberFormat="1" applyFont="1" applyAlignment="1">
      <alignment horizontal="right" vertical="center"/>
    </xf>
    <xf numFmtId="169" fontId="20" fillId="0" borderId="0" xfId="65" applyNumberFormat="1" applyFont="1" applyFill="1" applyBorder="1"/>
    <xf numFmtId="169" fontId="20" fillId="0" borderId="0" xfId="0" applyNumberFormat="1" applyFont="1"/>
    <xf numFmtId="164" fontId="125" fillId="0" borderId="0" xfId="0" applyNumberFormat="1" applyFont="1"/>
    <xf numFmtId="164" fontId="125" fillId="0" borderId="0" xfId="0" applyNumberFormat="1" applyFont="1" applyAlignment="1">
      <alignment horizontal="right"/>
    </xf>
    <xf numFmtId="3" fontId="125" fillId="0" borderId="0" xfId="0" applyNumberFormat="1" applyFont="1" applyAlignment="1">
      <alignment horizontal="right"/>
    </xf>
    <xf numFmtId="3" fontId="125" fillId="0" borderId="0" xfId="0" applyNumberFormat="1" applyFont="1"/>
    <xf numFmtId="2" fontId="125" fillId="0" borderId="0" xfId="0" applyNumberFormat="1" applyFont="1" applyAlignment="1">
      <alignment horizontal="right"/>
    </xf>
    <xf numFmtId="209" fontId="126" fillId="0" borderId="0" xfId="0" applyNumberFormat="1" applyFont="1" applyAlignment="1">
      <alignment horizontal="right" vertical="center"/>
    </xf>
    <xf numFmtId="170" fontId="20" fillId="0" borderId="0" xfId="0" applyNumberFormat="1" applyFont="1"/>
    <xf numFmtId="205" fontId="126" fillId="0" borderId="0" xfId="227" applyNumberFormat="1" applyFont="1" applyBorder="1" applyAlignment="1" applyProtection="1">
      <alignment horizontal="right" vertical="center"/>
    </xf>
    <xf numFmtId="3" fontId="20" fillId="0" borderId="0" xfId="0" quotePrefix="1" applyNumberFormat="1" applyFont="1" applyAlignment="1">
      <alignment horizontal="right"/>
    </xf>
    <xf numFmtId="165" fontId="20" fillId="0" borderId="0" xfId="0" quotePrefix="1" applyNumberFormat="1" applyFont="1" applyAlignment="1">
      <alignment horizontal="right"/>
    </xf>
    <xf numFmtId="4" fontId="20" fillId="0" borderId="0" xfId="0" applyNumberFormat="1" applyFont="1" applyAlignment="1">
      <alignment horizontal="right"/>
    </xf>
    <xf numFmtId="2" fontId="20" fillId="0" borderId="0" xfId="0" applyNumberFormat="1" applyFont="1" applyAlignment="1">
      <alignment horizontal="right"/>
    </xf>
    <xf numFmtId="4" fontId="20" fillId="0" borderId="0" xfId="0" applyNumberFormat="1" applyFont="1"/>
    <xf numFmtId="164" fontId="20" fillId="0" borderId="0" xfId="0" applyNumberFormat="1" applyFont="1" applyAlignment="1">
      <alignment horizontal="right"/>
    </xf>
    <xf numFmtId="41" fontId="20" fillId="0" borderId="0" xfId="0" applyNumberFormat="1" applyFont="1"/>
    <xf numFmtId="41" fontId="20" fillId="0" borderId="0" xfId="0" applyNumberFormat="1" applyFont="1" applyAlignment="1">
      <alignment horizontal="right"/>
    </xf>
    <xf numFmtId="173" fontId="20" fillId="0" borderId="0" xfId="0" applyNumberFormat="1" applyFont="1"/>
    <xf numFmtId="0" fontId="19" fillId="0" borderId="12" xfId="0" applyFont="1" applyBorder="1" applyAlignment="1">
      <alignment horizontal="center" wrapText="1"/>
    </xf>
    <xf numFmtId="169" fontId="125" fillId="0" borderId="0" xfId="65" applyNumberFormat="1" applyFont="1" applyFill="1" applyAlignment="1">
      <alignment horizontal="right"/>
    </xf>
    <xf numFmtId="0" fontId="12" fillId="0" borderId="0" xfId="0" applyFont="1" applyAlignment="1">
      <alignment vertical="top"/>
    </xf>
    <xf numFmtId="0" fontId="20" fillId="0" borderId="0" xfId="535" applyFont="1"/>
    <xf numFmtId="0" fontId="125" fillId="0" borderId="35" xfId="0" applyFont="1" applyBorder="1"/>
    <xf numFmtId="0" fontId="20" fillId="0" borderId="12" xfId="0" applyFont="1" applyBorder="1" applyAlignment="1">
      <alignment wrapText="1"/>
    </xf>
    <xf numFmtId="0" fontId="20" fillId="42" borderId="12" xfId="0" applyFont="1" applyFill="1" applyBorder="1" applyAlignment="1">
      <alignment horizontal="left" wrapText="1"/>
    </xf>
    <xf numFmtId="0" fontId="19" fillId="42" borderId="12" xfId="0" applyFont="1" applyFill="1" applyBorder="1" applyAlignment="1">
      <alignment wrapText="1"/>
    </xf>
    <xf numFmtId="0" fontId="19" fillId="0" borderId="12" xfId="0" applyFont="1" applyBorder="1" applyAlignment="1">
      <alignment wrapText="1"/>
    </xf>
    <xf numFmtId="0" fontId="19" fillId="0" borderId="12" xfId="0" applyFont="1" applyBorder="1" applyAlignment="1">
      <alignment textRotation="90" wrapText="1"/>
    </xf>
    <xf numFmtId="0" fontId="16" fillId="0" borderId="0" xfId="137" applyAlignment="1" applyProtection="1"/>
    <xf numFmtId="0" fontId="140" fillId="0" borderId="0" xfId="0" applyFont="1" applyAlignment="1">
      <alignment vertical="center"/>
    </xf>
    <xf numFmtId="211" fontId="20" fillId="0" borderId="0" xfId="0" applyNumberFormat="1" applyFont="1" applyAlignment="1">
      <alignment horizontal="right"/>
    </xf>
    <xf numFmtId="164" fontId="140" fillId="0" borderId="0" xfId="0" applyNumberFormat="1" applyFont="1" applyAlignment="1">
      <alignment vertical="center"/>
    </xf>
    <xf numFmtId="211" fontId="125" fillId="0" borderId="0" xfId="0" quotePrefix="1" applyNumberFormat="1" applyFont="1" applyAlignment="1">
      <alignment horizontal="right" vertical="center"/>
    </xf>
    <xf numFmtId="203" fontId="20" fillId="0" borderId="0" xfId="164" applyNumberFormat="1" applyFont="1" applyAlignment="1">
      <alignment horizontal="right"/>
    </xf>
    <xf numFmtId="4" fontId="20" fillId="0" borderId="0" xfId="164" applyNumberFormat="1" applyFont="1" applyAlignment="1">
      <alignment horizontal="right"/>
    </xf>
    <xf numFmtId="203" fontId="21" fillId="0" borderId="0" xfId="165" applyNumberFormat="1" applyFont="1" applyAlignment="1">
      <alignment horizontal="right"/>
    </xf>
    <xf numFmtId="164" fontId="141" fillId="0" borderId="0" xfId="0" applyNumberFormat="1" applyFont="1"/>
    <xf numFmtId="173" fontId="20" fillId="0" borderId="0" xfId="0" applyNumberFormat="1" applyFont="1" applyAlignment="1">
      <alignment horizontal="right"/>
    </xf>
    <xf numFmtId="0" fontId="12" fillId="0" borderId="0" xfId="0" applyFont="1" applyAlignment="1">
      <alignment wrapText="1"/>
    </xf>
    <xf numFmtId="3" fontId="20" fillId="0" borderId="22" xfId="65" applyNumberFormat="1" applyFont="1" applyFill="1" applyBorder="1" applyAlignment="1">
      <alignment horizontal="right"/>
    </xf>
    <xf numFmtId="3" fontId="20" fillId="0" borderId="23" xfId="65" applyNumberFormat="1" applyFont="1" applyFill="1" applyBorder="1" applyAlignment="1">
      <alignment horizontal="right"/>
    </xf>
    <xf numFmtId="169" fontId="20" fillId="0" borderId="0" xfId="65" applyNumberFormat="1" applyFont="1"/>
    <xf numFmtId="210" fontId="20" fillId="0" borderId="0" xfId="65" applyNumberFormat="1" applyFont="1" applyFill="1" applyAlignment="1">
      <alignment horizontal="right"/>
    </xf>
  </cellXfs>
  <cellStyles count="894">
    <cellStyle name="€ : (passage a l'EURO)" xfId="1" xr:uid="{00000000-0005-0000-0000-000000000000}"/>
    <cellStyle name="€ : (passage a l'EURO) 2" xfId="568" xr:uid="{00000000-0005-0000-0000-000001000000}"/>
    <cellStyle name="20% - Accent1" xfId="355" builtinId="30" customBuiltin="1"/>
    <cellStyle name="20% - Accent1 10" xfId="844" xr:uid="{72E90607-6CC3-4577-AE58-6DDCE13D90A4}"/>
    <cellStyle name="20% - Accent1 2" xfId="2" xr:uid="{00000000-0005-0000-0000-000003000000}"/>
    <cellStyle name="20% - Accent1 2 2" xfId="388" xr:uid="{00000000-0005-0000-0000-000004000000}"/>
    <cellStyle name="20% - Accent1 2 3" xfId="420" xr:uid="{00000000-0005-0000-0000-000005000000}"/>
    <cellStyle name="20% - Accent1 2 4" xfId="461" xr:uid="{00000000-0005-0000-0000-000006000000}"/>
    <cellStyle name="20% - Accent1 2 5" xfId="617" xr:uid="{00000000-0005-0000-0000-000007000000}"/>
    <cellStyle name="20% - Accent1 2 6" xfId="710" xr:uid="{B2980C94-7B8B-4221-9DF7-DCA5CC20AE8F}"/>
    <cellStyle name="20% - Accent1 2 7" xfId="791" xr:uid="{0FFEDA5A-2184-4946-B2D6-5D809B01EC75}"/>
    <cellStyle name="20% - Accent1 2 8" xfId="845" xr:uid="{F90E9BD5-136F-4536-AAB7-A3AC543356E5}"/>
    <cellStyle name="20% - Accent1 3" xfId="3" xr:uid="{00000000-0005-0000-0000-000008000000}"/>
    <cellStyle name="20% - Accent1 3 2" xfId="389" xr:uid="{00000000-0005-0000-0000-000009000000}"/>
    <cellStyle name="20% - Accent1 3 3" xfId="421" xr:uid="{00000000-0005-0000-0000-00000A000000}"/>
    <cellStyle name="20% - Accent1 3 4" xfId="462" xr:uid="{00000000-0005-0000-0000-00000B000000}"/>
    <cellStyle name="20% - Accent1 3 5" xfId="677" xr:uid="{00000000-0005-0000-0000-00000C000000}"/>
    <cellStyle name="20% - Accent1 3 6" xfId="711" xr:uid="{11A47BC7-9A5C-4D2E-89AE-E9B4E436ACDB}"/>
    <cellStyle name="20% - Accent1 3 7" xfId="829" xr:uid="{706A4925-FEE8-49C8-8495-51CEC896A955}"/>
    <cellStyle name="20% - Accent1 3 8" xfId="869" xr:uid="{86C0C7FB-05FC-47C5-95DE-0444BAC73FF8}"/>
    <cellStyle name="20% - Accent1 4" xfId="419" xr:uid="{00000000-0005-0000-0000-00000D000000}"/>
    <cellStyle name="20% - Accent1 5" xfId="460" xr:uid="{00000000-0005-0000-0000-00000E000000}"/>
    <cellStyle name="20% - Accent1 6" xfId="583" xr:uid="{00000000-0005-0000-0000-00000F000000}"/>
    <cellStyle name="20% - Accent1 7" xfId="709" xr:uid="{B0535482-F7A7-4F50-9715-7CA36BA62BD7}"/>
    <cellStyle name="20% - Accent1 8" xfId="775" xr:uid="{F076509D-F42B-46D4-A28A-E2CBAEB151CC}"/>
    <cellStyle name="20% - Accent1 9" xfId="790" xr:uid="{6D923AEB-0C72-42C8-B45E-45012A2BF275}"/>
    <cellStyle name="20% - Accent2" xfId="359" builtinId="34" customBuiltin="1"/>
    <cellStyle name="20% - Accent2 10" xfId="846" xr:uid="{2D779980-C6E8-4807-9322-3F3F4CCB8F1D}"/>
    <cellStyle name="20% - Accent2 2" xfId="4" xr:uid="{00000000-0005-0000-0000-000011000000}"/>
    <cellStyle name="20% - Accent2 2 2" xfId="390" xr:uid="{00000000-0005-0000-0000-000012000000}"/>
    <cellStyle name="20% - Accent2 2 3" xfId="423" xr:uid="{00000000-0005-0000-0000-000013000000}"/>
    <cellStyle name="20% - Accent2 2 4" xfId="464" xr:uid="{00000000-0005-0000-0000-000014000000}"/>
    <cellStyle name="20% - Accent2 2 5" xfId="618" xr:uid="{00000000-0005-0000-0000-000015000000}"/>
    <cellStyle name="20% - Accent2 2 6" xfId="713" xr:uid="{63986689-063B-48C5-9B0B-C37B84206941}"/>
    <cellStyle name="20% - Accent2 2 7" xfId="831" xr:uid="{3EC116F8-D89E-4C64-AA2E-4B74AA77EA8E}"/>
    <cellStyle name="20% - Accent2 2 8" xfId="871" xr:uid="{D3366B4D-8A24-4140-9309-8C2D3D28068A}"/>
    <cellStyle name="20% - Accent2 3" xfId="5" xr:uid="{00000000-0005-0000-0000-000016000000}"/>
    <cellStyle name="20% - Accent2 3 2" xfId="391" xr:uid="{00000000-0005-0000-0000-000017000000}"/>
    <cellStyle name="20% - Accent2 3 3" xfId="424" xr:uid="{00000000-0005-0000-0000-000018000000}"/>
    <cellStyle name="20% - Accent2 3 4" xfId="465" xr:uid="{00000000-0005-0000-0000-000019000000}"/>
    <cellStyle name="20% - Accent2 3 5" xfId="679" xr:uid="{00000000-0005-0000-0000-00001A000000}"/>
    <cellStyle name="20% - Accent2 3 6" xfId="714" xr:uid="{E23D6B50-24C5-4261-AA8D-831A41DBC183}"/>
    <cellStyle name="20% - Accent2 4" xfId="422" xr:uid="{00000000-0005-0000-0000-00001B000000}"/>
    <cellStyle name="20% - Accent2 5" xfId="463" xr:uid="{00000000-0005-0000-0000-00001C000000}"/>
    <cellStyle name="20% - Accent2 6" xfId="585" xr:uid="{00000000-0005-0000-0000-00001D000000}"/>
    <cellStyle name="20% - Accent2 7" xfId="712" xr:uid="{075F0B86-9870-41E2-8CD9-E45A6B082514}"/>
    <cellStyle name="20% - Accent2 8" xfId="777" xr:uid="{38B6859C-69DE-4BF2-822E-B5A23642E8D0}"/>
    <cellStyle name="20% - Accent2 9" xfId="792" xr:uid="{F661F13F-1875-4287-A4B4-AF9740271C21}"/>
    <cellStyle name="20% - Accent3" xfId="363" builtinId="38" customBuiltin="1"/>
    <cellStyle name="20% - Accent3 10" xfId="847" xr:uid="{FA3D3041-545B-4F02-B69F-1CDCDF2F80A8}"/>
    <cellStyle name="20% - Accent3 2" xfId="6" xr:uid="{00000000-0005-0000-0000-00001F000000}"/>
    <cellStyle name="20% - Accent3 2 2" xfId="392" xr:uid="{00000000-0005-0000-0000-000020000000}"/>
    <cellStyle name="20% - Accent3 2 3" xfId="426" xr:uid="{00000000-0005-0000-0000-000021000000}"/>
    <cellStyle name="20% - Accent3 2 4" xfId="467" xr:uid="{00000000-0005-0000-0000-000022000000}"/>
    <cellStyle name="20% - Accent3 2 5" xfId="619" xr:uid="{00000000-0005-0000-0000-000023000000}"/>
    <cellStyle name="20% - Accent3 2 6" xfId="716" xr:uid="{25182A1F-BC13-4631-A597-7297A57B82AF}"/>
    <cellStyle name="20% - Accent3 2 7" xfId="833" xr:uid="{94E64755-FC2A-46DE-8630-B0B70224182A}"/>
    <cellStyle name="20% - Accent3 2 8" xfId="873" xr:uid="{F2B7CC75-16BE-4E9B-8AA8-CEBF11AF3D62}"/>
    <cellStyle name="20% - Accent3 3" xfId="7" xr:uid="{00000000-0005-0000-0000-000024000000}"/>
    <cellStyle name="20% - Accent3 3 2" xfId="393" xr:uid="{00000000-0005-0000-0000-000025000000}"/>
    <cellStyle name="20% - Accent3 3 3" xfId="427" xr:uid="{00000000-0005-0000-0000-000026000000}"/>
    <cellStyle name="20% - Accent3 3 4" xfId="468" xr:uid="{00000000-0005-0000-0000-000027000000}"/>
    <cellStyle name="20% - Accent3 3 5" xfId="681" xr:uid="{00000000-0005-0000-0000-000028000000}"/>
    <cellStyle name="20% - Accent3 3 6" xfId="717" xr:uid="{DD30ADE9-1F5B-42AA-A337-25732C9810E6}"/>
    <cellStyle name="20% - Accent3 4" xfId="425" xr:uid="{00000000-0005-0000-0000-000029000000}"/>
    <cellStyle name="20% - Accent3 5" xfId="466" xr:uid="{00000000-0005-0000-0000-00002A000000}"/>
    <cellStyle name="20% - Accent3 6" xfId="587" xr:uid="{00000000-0005-0000-0000-00002B000000}"/>
    <cellStyle name="20% - Accent3 7" xfId="715" xr:uid="{ECD3A8E9-1AA9-4107-BE80-86402FA7DCF3}"/>
    <cellStyle name="20% - Accent3 8" xfId="779" xr:uid="{C7C832CE-CD94-465F-A499-ED7842125064}"/>
    <cellStyle name="20% - Accent3 9" xfId="793" xr:uid="{B960C10D-3B11-4905-A048-59324470D059}"/>
    <cellStyle name="20% - Accent4" xfId="367" builtinId="42" customBuiltin="1"/>
    <cellStyle name="20% - Accent4 10" xfId="848" xr:uid="{935CD96C-9198-4FC3-BB82-6ECAB2C943B1}"/>
    <cellStyle name="20% - Accent4 2" xfId="8" xr:uid="{00000000-0005-0000-0000-00002D000000}"/>
    <cellStyle name="20% - Accent4 2 2" xfId="394" xr:uid="{00000000-0005-0000-0000-00002E000000}"/>
    <cellStyle name="20% - Accent4 2 3" xfId="429" xr:uid="{00000000-0005-0000-0000-00002F000000}"/>
    <cellStyle name="20% - Accent4 2 4" xfId="470" xr:uid="{00000000-0005-0000-0000-000030000000}"/>
    <cellStyle name="20% - Accent4 2 5" xfId="620" xr:uid="{00000000-0005-0000-0000-000031000000}"/>
    <cellStyle name="20% - Accent4 2 6" xfId="719" xr:uid="{E36040BC-1AE7-4584-8047-073F9F88B8CB}"/>
    <cellStyle name="20% - Accent4 2 7" xfId="835" xr:uid="{AB24EAC6-806A-4B48-8F61-512CE494BB46}"/>
    <cellStyle name="20% - Accent4 2 8" xfId="875" xr:uid="{53A59496-CBC5-47E3-B0A5-54332856EB5F}"/>
    <cellStyle name="20% - Accent4 3" xfId="9" xr:uid="{00000000-0005-0000-0000-000032000000}"/>
    <cellStyle name="20% - Accent4 3 2" xfId="395" xr:uid="{00000000-0005-0000-0000-000033000000}"/>
    <cellStyle name="20% - Accent4 3 3" xfId="430" xr:uid="{00000000-0005-0000-0000-000034000000}"/>
    <cellStyle name="20% - Accent4 3 4" xfId="471" xr:uid="{00000000-0005-0000-0000-000035000000}"/>
    <cellStyle name="20% - Accent4 3 5" xfId="683" xr:uid="{00000000-0005-0000-0000-000036000000}"/>
    <cellStyle name="20% - Accent4 3 6" xfId="720" xr:uid="{BB1C7F4B-8797-4E50-9BC2-CB71211B6212}"/>
    <cellStyle name="20% - Accent4 4" xfId="428" xr:uid="{00000000-0005-0000-0000-000037000000}"/>
    <cellStyle name="20% - Accent4 5" xfId="469" xr:uid="{00000000-0005-0000-0000-000038000000}"/>
    <cellStyle name="20% - Accent4 6" xfId="589" xr:uid="{00000000-0005-0000-0000-000039000000}"/>
    <cellStyle name="20% - Accent4 7" xfId="718" xr:uid="{50B14AE3-7A79-4A97-9F0D-C7E7918A1BC7}"/>
    <cellStyle name="20% - Accent4 8" xfId="781" xr:uid="{04842BDB-FA0B-46D6-A686-90457E32E193}"/>
    <cellStyle name="20% - Accent4 9" xfId="794" xr:uid="{5B10E392-5186-415E-8568-23A8D36E6B2E}"/>
    <cellStyle name="20% - Accent5" xfId="371" builtinId="46" customBuiltin="1"/>
    <cellStyle name="20% - Accent5 10" xfId="849" xr:uid="{2FF662DC-3200-4BBD-849A-CB1904BEE14D}"/>
    <cellStyle name="20% - Accent5 2" xfId="10" xr:uid="{00000000-0005-0000-0000-00003B000000}"/>
    <cellStyle name="20% - Accent5 2 2" xfId="396" xr:uid="{00000000-0005-0000-0000-00003C000000}"/>
    <cellStyle name="20% - Accent5 2 3" xfId="432" xr:uid="{00000000-0005-0000-0000-00003D000000}"/>
    <cellStyle name="20% - Accent5 2 4" xfId="473" xr:uid="{00000000-0005-0000-0000-00003E000000}"/>
    <cellStyle name="20% - Accent5 2 5" xfId="621" xr:uid="{00000000-0005-0000-0000-00003F000000}"/>
    <cellStyle name="20% - Accent5 2 6" xfId="722" xr:uid="{85B6A683-C3E9-483E-B6AF-6E72BA13B682}"/>
    <cellStyle name="20% - Accent5 2 7" xfId="826" xr:uid="{F288A520-854D-4899-A252-F13BB3DBA186}"/>
    <cellStyle name="20% - Accent5 2 8" xfId="866" xr:uid="{8B952C41-4CD3-4811-8B22-D876C005B54B}"/>
    <cellStyle name="20% - Accent5 3" xfId="11" xr:uid="{00000000-0005-0000-0000-000040000000}"/>
    <cellStyle name="20% - Accent5 3 2" xfId="397" xr:uid="{00000000-0005-0000-0000-000041000000}"/>
    <cellStyle name="20% - Accent5 3 3" xfId="433" xr:uid="{00000000-0005-0000-0000-000042000000}"/>
    <cellStyle name="20% - Accent5 3 4" xfId="474" xr:uid="{00000000-0005-0000-0000-000043000000}"/>
    <cellStyle name="20% - Accent5 3 5" xfId="685" xr:uid="{00000000-0005-0000-0000-000044000000}"/>
    <cellStyle name="20% - Accent5 3 6" xfId="723" xr:uid="{029D225C-4B8A-482C-9ECC-41B38A731238}"/>
    <cellStyle name="20% - Accent5 3 7" xfId="837" xr:uid="{39A3AC78-24A6-40FA-B00D-B8EC26C51A7A}"/>
    <cellStyle name="20% - Accent5 3 8" xfId="877" xr:uid="{12FDA4FB-11A3-4D63-9733-A4CC1629E6D6}"/>
    <cellStyle name="20% - Accent5 4" xfId="431" xr:uid="{00000000-0005-0000-0000-000045000000}"/>
    <cellStyle name="20% - Accent5 5" xfId="472" xr:uid="{00000000-0005-0000-0000-000046000000}"/>
    <cellStyle name="20% - Accent5 6" xfId="591" xr:uid="{00000000-0005-0000-0000-000047000000}"/>
    <cellStyle name="20% - Accent5 7" xfId="721" xr:uid="{4C33CD3F-01AE-4792-BAA8-13245DCBA551}"/>
    <cellStyle name="20% - Accent5 8" xfId="783" xr:uid="{6F93C25C-6162-4963-965A-BADD478E91AC}"/>
    <cellStyle name="20% - Accent5 9" xfId="795" xr:uid="{150222A4-F350-4CC2-9A31-77464EB6EFBF}"/>
    <cellStyle name="20% - Accent6" xfId="375" builtinId="50" customBuiltin="1"/>
    <cellStyle name="20% - Accent6 10" xfId="850" xr:uid="{1645664B-820E-4C11-A337-2D9691561B44}"/>
    <cellStyle name="20% - Accent6 2" xfId="12" xr:uid="{00000000-0005-0000-0000-000049000000}"/>
    <cellStyle name="20% - Accent6 2 2" xfId="398" xr:uid="{00000000-0005-0000-0000-00004A000000}"/>
    <cellStyle name="20% - Accent6 2 3" xfId="435" xr:uid="{00000000-0005-0000-0000-00004B000000}"/>
    <cellStyle name="20% - Accent6 2 4" xfId="476" xr:uid="{00000000-0005-0000-0000-00004C000000}"/>
    <cellStyle name="20% - Accent6 2 5" xfId="622" xr:uid="{00000000-0005-0000-0000-00004D000000}"/>
    <cellStyle name="20% - Accent6 2 6" xfId="725" xr:uid="{3062B764-5025-4569-9EFE-7254485644DC}"/>
    <cellStyle name="20% - Accent6 2 7" xfId="839" xr:uid="{27DCB350-7276-4821-BDD7-F09FB817F25F}"/>
    <cellStyle name="20% - Accent6 2 8" xfId="879" xr:uid="{ED6FCE39-A64E-46AD-90E9-D9851E3BEE73}"/>
    <cellStyle name="20% - Accent6 3" xfId="13" xr:uid="{00000000-0005-0000-0000-00004E000000}"/>
    <cellStyle name="20% - Accent6 3 2" xfId="399" xr:uid="{00000000-0005-0000-0000-00004F000000}"/>
    <cellStyle name="20% - Accent6 3 3" xfId="436" xr:uid="{00000000-0005-0000-0000-000050000000}"/>
    <cellStyle name="20% - Accent6 3 4" xfId="477" xr:uid="{00000000-0005-0000-0000-000051000000}"/>
    <cellStyle name="20% - Accent6 3 5" xfId="687" xr:uid="{00000000-0005-0000-0000-000052000000}"/>
    <cellStyle name="20% - Accent6 3 6" xfId="726" xr:uid="{B605FCAF-F2AA-465F-946E-0947EE1739CB}"/>
    <cellStyle name="20% - Accent6 4" xfId="434" xr:uid="{00000000-0005-0000-0000-000053000000}"/>
    <cellStyle name="20% - Accent6 5" xfId="475" xr:uid="{00000000-0005-0000-0000-000054000000}"/>
    <cellStyle name="20% - Accent6 6" xfId="593" xr:uid="{00000000-0005-0000-0000-000055000000}"/>
    <cellStyle name="20% - Accent6 7" xfId="724" xr:uid="{1A49D40C-6986-4530-821D-75759C4764FA}"/>
    <cellStyle name="20% - Accent6 8" xfId="785" xr:uid="{3B9D4577-0075-453F-B17F-BB58709C9A9A}"/>
    <cellStyle name="20% - Accent6 9" xfId="796" xr:uid="{241AFABC-0B6B-439B-99D2-F3A2D758D450}"/>
    <cellStyle name="40% - Accent1" xfId="356" builtinId="31" customBuiltin="1"/>
    <cellStyle name="40% - Accent1 10" xfId="851" xr:uid="{471EF085-C4BC-4797-BE76-E32895E06237}"/>
    <cellStyle name="40% - Accent1 2" xfId="14" xr:uid="{00000000-0005-0000-0000-000057000000}"/>
    <cellStyle name="40% - Accent1 2 2" xfId="400" xr:uid="{00000000-0005-0000-0000-000058000000}"/>
    <cellStyle name="40% - Accent1 2 3" xfId="438" xr:uid="{00000000-0005-0000-0000-000059000000}"/>
    <cellStyle name="40% - Accent1 2 4" xfId="479" xr:uid="{00000000-0005-0000-0000-00005A000000}"/>
    <cellStyle name="40% - Accent1 2 5" xfId="623" xr:uid="{00000000-0005-0000-0000-00005B000000}"/>
    <cellStyle name="40% - Accent1 2 6" xfId="728" xr:uid="{D4C03F63-7977-4992-AC8B-A615357CC233}"/>
    <cellStyle name="40% - Accent1 2 7" xfId="830" xr:uid="{ADEE8FE9-B107-4756-B8AB-3F727BA33757}"/>
    <cellStyle name="40% - Accent1 2 8" xfId="870" xr:uid="{E4DD03E6-90B0-41FD-9339-A85906DA0D0C}"/>
    <cellStyle name="40% - Accent1 3" xfId="15" xr:uid="{00000000-0005-0000-0000-00005C000000}"/>
    <cellStyle name="40% - Accent1 3 2" xfId="401" xr:uid="{00000000-0005-0000-0000-00005D000000}"/>
    <cellStyle name="40% - Accent1 3 3" xfId="439" xr:uid="{00000000-0005-0000-0000-00005E000000}"/>
    <cellStyle name="40% - Accent1 3 4" xfId="480" xr:uid="{00000000-0005-0000-0000-00005F000000}"/>
    <cellStyle name="40% - Accent1 3 5" xfId="678" xr:uid="{00000000-0005-0000-0000-000060000000}"/>
    <cellStyle name="40% - Accent1 3 6" xfId="729" xr:uid="{C4801200-EECD-4752-AE68-DA4C249E711C}"/>
    <cellStyle name="40% - Accent1 4" xfId="437" xr:uid="{00000000-0005-0000-0000-000061000000}"/>
    <cellStyle name="40% - Accent1 5" xfId="478" xr:uid="{00000000-0005-0000-0000-000062000000}"/>
    <cellStyle name="40% - Accent1 6" xfId="584" xr:uid="{00000000-0005-0000-0000-000063000000}"/>
    <cellStyle name="40% - Accent1 7" xfId="727" xr:uid="{0F0F488E-8B74-4378-8B35-E7167567F0D1}"/>
    <cellStyle name="40% - Accent1 8" xfId="776" xr:uid="{41549E78-8748-4EC8-BDE5-5D75AFAE79E3}"/>
    <cellStyle name="40% - Accent1 9" xfId="797" xr:uid="{84B2C771-ABA5-4112-BB91-D486C73C7C79}"/>
    <cellStyle name="40% - Accent2" xfId="360" builtinId="35" customBuiltin="1"/>
    <cellStyle name="40% - Accent2 10" xfId="852" xr:uid="{1609452B-ED3D-42EC-8060-FD38D96068E9}"/>
    <cellStyle name="40% - Accent2 2" xfId="16" xr:uid="{00000000-0005-0000-0000-000065000000}"/>
    <cellStyle name="40% - Accent2 2 2" xfId="402" xr:uid="{00000000-0005-0000-0000-000066000000}"/>
    <cellStyle name="40% - Accent2 2 3" xfId="441" xr:uid="{00000000-0005-0000-0000-000067000000}"/>
    <cellStyle name="40% - Accent2 2 4" xfId="482" xr:uid="{00000000-0005-0000-0000-000068000000}"/>
    <cellStyle name="40% - Accent2 2 5" xfId="624" xr:uid="{00000000-0005-0000-0000-000069000000}"/>
    <cellStyle name="40% - Accent2 2 6" xfId="731" xr:uid="{A5A1FA33-4EC8-4AEC-A4A8-B758CBC2FE96}"/>
    <cellStyle name="40% - Accent2 2 7" xfId="832" xr:uid="{3A5A2D69-EAF8-4456-90E9-4D874AD20CB9}"/>
    <cellStyle name="40% - Accent2 2 8" xfId="872" xr:uid="{EA8B705A-7CF8-4133-A6D5-2BEE2B497ADF}"/>
    <cellStyle name="40% - Accent2 3" xfId="17" xr:uid="{00000000-0005-0000-0000-00006A000000}"/>
    <cellStyle name="40% - Accent2 3 2" xfId="403" xr:uid="{00000000-0005-0000-0000-00006B000000}"/>
    <cellStyle name="40% - Accent2 3 3" xfId="442" xr:uid="{00000000-0005-0000-0000-00006C000000}"/>
    <cellStyle name="40% - Accent2 3 4" xfId="483" xr:uid="{00000000-0005-0000-0000-00006D000000}"/>
    <cellStyle name="40% - Accent2 3 5" xfId="680" xr:uid="{00000000-0005-0000-0000-00006E000000}"/>
    <cellStyle name="40% - Accent2 3 6" xfId="732" xr:uid="{0D0885BE-BDB8-4B46-B726-5120FE5817EE}"/>
    <cellStyle name="40% - Accent2 4" xfId="440" xr:uid="{00000000-0005-0000-0000-00006F000000}"/>
    <cellStyle name="40% - Accent2 5" xfId="481" xr:uid="{00000000-0005-0000-0000-000070000000}"/>
    <cellStyle name="40% - Accent2 6" xfId="586" xr:uid="{00000000-0005-0000-0000-000071000000}"/>
    <cellStyle name="40% - Accent2 7" xfId="730" xr:uid="{CC1220EA-0D6F-417B-9C6D-0D01C14E10D0}"/>
    <cellStyle name="40% - Accent2 8" xfId="778" xr:uid="{36C82E09-19C0-491A-930E-950046F136FF}"/>
    <cellStyle name="40% - Accent2 9" xfId="798" xr:uid="{C982EDE0-C798-4530-93A3-2FDE9C9D8E55}"/>
    <cellStyle name="40% - Accent3" xfId="364" builtinId="39" customBuiltin="1"/>
    <cellStyle name="40% - Accent3 10" xfId="853" xr:uid="{AD2FA6CB-333B-488A-A503-50DB4B906D1B}"/>
    <cellStyle name="40% - Accent3 2" xfId="18" xr:uid="{00000000-0005-0000-0000-000073000000}"/>
    <cellStyle name="40% - Accent3 2 2" xfId="404" xr:uid="{00000000-0005-0000-0000-000074000000}"/>
    <cellStyle name="40% - Accent3 2 3" xfId="444" xr:uid="{00000000-0005-0000-0000-000075000000}"/>
    <cellStyle name="40% - Accent3 2 4" xfId="485" xr:uid="{00000000-0005-0000-0000-000076000000}"/>
    <cellStyle name="40% - Accent3 2 5" xfId="625" xr:uid="{00000000-0005-0000-0000-000077000000}"/>
    <cellStyle name="40% - Accent3 2 6" xfId="734" xr:uid="{B45ABDB1-7B65-4567-8671-4D636C3C8F48}"/>
    <cellStyle name="40% - Accent3 2 7" xfId="834" xr:uid="{14E2EE22-9321-44B1-92A6-06B307701636}"/>
    <cellStyle name="40% - Accent3 2 8" xfId="874" xr:uid="{C3FFA5ED-93F2-4889-B905-F2E05BD3B30D}"/>
    <cellStyle name="40% - Accent3 3" xfId="19" xr:uid="{00000000-0005-0000-0000-000078000000}"/>
    <cellStyle name="40% - Accent3 3 2" xfId="405" xr:uid="{00000000-0005-0000-0000-000079000000}"/>
    <cellStyle name="40% - Accent3 3 3" xfId="445" xr:uid="{00000000-0005-0000-0000-00007A000000}"/>
    <cellStyle name="40% - Accent3 3 4" xfId="486" xr:uid="{00000000-0005-0000-0000-00007B000000}"/>
    <cellStyle name="40% - Accent3 3 5" xfId="682" xr:uid="{00000000-0005-0000-0000-00007C000000}"/>
    <cellStyle name="40% - Accent3 3 6" xfId="735" xr:uid="{D802409E-1F34-4EE5-BA63-94570A9581E3}"/>
    <cellStyle name="40% - Accent3 4" xfId="443" xr:uid="{00000000-0005-0000-0000-00007D000000}"/>
    <cellStyle name="40% - Accent3 5" xfId="484" xr:uid="{00000000-0005-0000-0000-00007E000000}"/>
    <cellStyle name="40% - Accent3 6" xfId="588" xr:uid="{00000000-0005-0000-0000-00007F000000}"/>
    <cellStyle name="40% - Accent3 7" xfId="733" xr:uid="{4BEBB15A-2663-425F-B317-FCE298C8838E}"/>
    <cellStyle name="40% - Accent3 8" xfId="780" xr:uid="{17BF81E0-FA97-4BF0-8A4E-2EB6851AC9D1}"/>
    <cellStyle name="40% - Accent3 9" xfId="799" xr:uid="{EBAAC1D5-CF44-418E-826C-715AB86B5571}"/>
    <cellStyle name="40% - Accent4" xfId="368" builtinId="43" customBuiltin="1"/>
    <cellStyle name="40% - Accent4 10" xfId="854" xr:uid="{CFA2B82F-E6E7-470F-8F3B-D8033B2162DA}"/>
    <cellStyle name="40% - Accent4 2" xfId="20" xr:uid="{00000000-0005-0000-0000-000081000000}"/>
    <cellStyle name="40% - Accent4 2 2" xfId="406" xr:uid="{00000000-0005-0000-0000-000082000000}"/>
    <cellStyle name="40% - Accent4 2 3" xfId="447" xr:uid="{00000000-0005-0000-0000-000083000000}"/>
    <cellStyle name="40% - Accent4 2 4" xfId="488" xr:uid="{00000000-0005-0000-0000-000084000000}"/>
    <cellStyle name="40% - Accent4 2 5" xfId="626" xr:uid="{00000000-0005-0000-0000-000085000000}"/>
    <cellStyle name="40% - Accent4 2 6" xfId="737" xr:uid="{15A67F37-E7F0-40D1-A328-FE96D6F9FC7C}"/>
    <cellStyle name="40% - Accent4 2 7" xfId="836" xr:uid="{15FE22BA-29A4-4B0A-8FFA-8321524C029B}"/>
    <cellStyle name="40% - Accent4 2 8" xfId="876" xr:uid="{627E3C11-BFAA-4554-AC3C-A152869ABC54}"/>
    <cellStyle name="40% - Accent4 3" xfId="21" xr:uid="{00000000-0005-0000-0000-000086000000}"/>
    <cellStyle name="40% - Accent4 3 2" xfId="407" xr:uid="{00000000-0005-0000-0000-000087000000}"/>
    <cellStyle name="40% - Accent4 3 3" xfId="448" xr:uid="{00000000-0005-0000-0000-000088000000}"/>
    <cellStyle name="40% - Accent4 3 4" xfId="489" xr:uid="{00000000-0005-0000-0000-000089000000}"/>
    <cellStyle name="40% - Accent4 3 5" xfId="684" xr:uid="{00000000-0005-0000-0000-00008A000000}"/>
    <cellStyle name="40% - Accent4 3 6" xfId="738" xr:uid="{B598D62B-2C49-472D-A70B-247A830B16A4}"/>
    <cellStyle name="40% - Accent4 4" xfId="446" xr:uid="{00000000-0005-0000-0000-00008B000000}"/>
    <cellStyle name="40% - Accent4 5" xfId="487" xr:uid="{00000000-0005-0000-0000-00008C000000}"/>
    <cellStyle name="40% - Accent4 6" xfId="590" xr:uid="{00000000-0005-0000-0000-00008D000000}"/>
    <cellStyle name="40% - Accent4 7" xfId="736" xr:uid="{4E5E1DB5-9C22-409B-A60B-C9DFE96C1C05}"/>
    <cellStyle name="40% - Accent4 8" xfId="782" xr:uid="{8A828A16-30C0-4ED4-9FBB-75FF15879862}"/>
    <cellStyle name="40% - Accent4 9" xfId="800" xr:uid="{56EF9CE3-D3F7-4A50-AAEF-82560C31C0C3}"/>
    <cellStyle name="40% - Accent5" xfId="372" builtinId="47" customBuiltin="1"/>
    <cellStyle name="40% - Accent5 10" xfId="855" xr:uid="{B0F78BC1-6F8C-44B2-A8AC-4568A9E77C27}"/>
    <cellStyle name="40% - Accent5 2" xfId="22" xr:uid="{00000000-0005-0000-0000-00008F000000}"/>
    <cellStyle name="40% - Accent5 2 2" xfId="408" xr:uid="{00000000-0005-0000-0000-000090000000}"/>
    <cellStyle name="40% - Accent5 2 3" xfId="450" xr:uid="{00000000-0005-0000-0000-000091000000}"/>
    <cellStyle name="40% - Accent5 2 4" xfId="491" xr:uid="{00000000-0005-0000-0000-000092000000}"/>
    <cellStyle name="40% - Accent5 2 5" xfId="627" xr:uid="{00000000-0005-0000-0000-000093000000}"/>
    <cellStyle name="40% - Accent5 2 6" xfId="740" xr:uid="{303F7745-4567-4820-AF10-AC9F737FFDF9}"/>
    <cellStyle name="40% - Accent5 2 7" xfId="838" xr:uid="{E58678AC-1E8D-41CB-ACF5-361D13B9663F}"/>
    <cellStyle name="40% - Accent5 2 8" xfId="878" xr:uid="{75AF3A14-BBC9-42B0-82BD-50FA6E84D3F5}"/>
    <cellStyle name="40% - Accent5 3" xfId="23" xr:uid="{00000000-0005-0000-0000-000094000000}"/>
    <cellStyle name="40% - Accent5 3 2" xfId="409" xr:uid="{00000000-0005-0000-0000-000095000000}"/>
    <cellStyle name="40% - Accent5 3 3" xfId="451" xr:uid="{00000000-0005-0000-0000-000096000000}"/>
    <cellStyle name="40% - Accent5 3 4" xfId="492" xr:uid="{00000000-0005-0000-0000-000097000000}"/>
    <cellStyle name="40% - Accent5 3 5" xfId="686" xr:uid="{00000000-0005-0000-0000-000098000000}"/>
    <cellStyle name="40% - Accent5 3 6" xfId="741" xr:uid="{C64CED55-5598-4CBA-9619-1E067CC85070}"/>
    <cellStyle name="40% - Accent5 4" xfId="449" xr:uid="{00000000-0005-0000-0000-000099000000}"/>
    <cellStyle name="40% - Accent5 5" xfId="490" xr:uid="{00000000-0005-0000-0000-00009A000000}"/>
    <cellStyle name="40% - Accent5 6" xfId="592" xr:uid="{00000000-0005-0000-0000-00009B000000}"/>
    <cellStyle name="40% - Accent5 7" xfId="739" xr:uid="{DDFF0817-72BF-448C-AFA7-C10D65073511}"/>
    <cellStyle name="40% - Accent5 8" xfId="784" xr:uid="{D1BDD5E2-76A0-4E89-97AC-E87630B6811B}"/>
    <cellStyle name="40% - Accent5 9" xfId="801" xr:uid="{2324A2BA-4465-4AFB-98D0-EC9FF2E33E18}"/>
    <cellStyle name="40% - Accent6" xfId="376" builtinId="51" customBuiltin="1"/>
    <cellStyle name="40% - Accent6 10" xfId="856" xr:uid="{62B4ACB4-2B08-4665-9E6C-890F4CF6728C}"/>
    <cellStyle name="40% - Accent6 2" xfId="24" xr:uid="{00000000-0005-0000-0000-00009D000000}"/>
    <cellStyle name="40% - Accent6 2 2" xfId="410" xr:uid="{00000000-0005-0000-0000-00009E000000}"/>
    <cellStyle name="40% - Accent6 2 3" xfId="453" xr:uid="{00000000-0005-0000-0000-00009F000000}"/>
    <cellStyle name="40% - Accent6 2 4" xfId="494" xr:uid="{00000000-0005-0000-0000-0000A0000000}"/>
    <cellStyle name="40% - Accent6 2 5" xfId="628" xr:uid="{00000000-0005-0000-0000-0000A1000000}"/>
    <cellStyle name="40% - Accent6 2 6" xfId="743" xr:uid="{A0F74548-EDC1-4C44-AB21-29D1FC466179}"/>
    <cellStyle name="40% - Accent6 2 7" xfId="840" xr:uid="{83E1C700-3564-4F05-9AE9-5E61F65E774D}"/>
    <cellStyle name="40% - Accent6 2 8" xfId="880" xr:uid="{D679E592-1181-4EC9-98B6-89A4F425AD0F}"/>
    <cellStyle name="40% - Accent6 3" xfId="25" xr:uid="{00000000-0005-0000-0000-0000A2000000}"/>
    <cellStyle name="40% - Accent6 3 2" xfId="411" xr:uid="{00000000-0005-0000-0000-0000A3000000}"/>
    <cellStyle name="40% - Accent6 3 3" xfId="454" xr:uid="{00000000-0005-0000-0000-0000A4000000}"/>
    <cellStyle name="40% - Accent6 3 4" xfId="495" xr:uid="{00000000-0005-0000-0000-0000A5000000}"/>
    <cellStyle name="40% - Accent6 3 5" xfId="688" xr:uid="{00000000-0005-0000-0000-0000A6000000}"/>
    <cellStyle name="40% - Accent6 3 6" xfId="744" xr:uid="{B50C40D9-FEE5-44C2-9D4A-B6C10F1C0773}"/>
    <cellStyle name="40% - Accent6 4" xfId="452" xr:uid="{00000000-0005-0000-0000-0000A7000000}"/>
    <cellStyle name="40% - Accent6 5" xfId="493" xr:uid="{00000000-0005-0000-0000-0000A8000000}"/>
    <cellStyle name="40% - Accent6 6" xfId="594" xr:uid="{00000000-0005-0000-0000-0000A9000000}"/>
    <cellStyle name="40% - Accent6 7" xfId="742" xr:uid="{61D103F8-0FB5-44EB-8A5C-4140FAAC5019}"/>
    <cellStyle name="40% - Accent6 8" xfId="786" xr:uid="{491AE46A-D6B8-4C99-B79E-324CF355974C}"/>
    <cellStyle name="40% - Accent6 9" xfId="802" xr:uid="{BE02365A-ABC2-41F1-AC0B-85CEEB5BD97D}"/>
    <cellStyle name="60% - Accent1" xfId="357" builtinId="32" customBuiltin="1"/>
    <cellStyle name="60% - Accent1 2" xfId="26" xr:uid="{00000000-0005-0000-0000-0000AB000000}"/>
    <cellStyle name="60% - Accent1 3" xfId="27" xr:uid="{00000000-0005-0000-0000-0000AC000000}"/>
    <cellStyle name="60% - Accent2" xfId="361" builtinId="36" customBuiltin="1"/>
    <cellStyle name="60% - Accent2 2" xfId="28" xr:uid="{00000000-0005-0000-0000-0000AE000000}"/>
    <cellStyle name="60% - Accent2 3" xfId="29" xr:uid="{00000000-0005-0000-0000-0000AF000000}"/>
    <cellStyle name="60% - Accent3" xfId="365" builtinId="40" customBuiltin="1"/>
    <cellStyle name="60% - Accent3 2" xfId="30" xr:uid="{00000000-0005-0000-0000-0000B1000000}"/>
    <cellStyle name="60% - Accent3 3" xfId="31" xr:uid="{00000000-0005-0000-0000-0000B2000000}"/>
    <cellStyle name="60% - Accent4" xfId="369" builtinId="44" customBuiltin="1"/>
    <cellStyle name="60% - Accent4 2" xfId="32" xr:uid="{00000000-0005-0000-0000-0000B4000000}"/>
    <cellStyle name="60% - Accent4 3" xfId="33" xr:uid="{00000000-0005-0000-0000-0000B5000000}"/>
    <cellStyle name="60% - Accent5" xfId="373" builtinId="48" customBuiltin="1"/>
    <cellStyle name="60% - Accent5 2" xfId="34" xr:uid="{00000000-0005-0000-0000-0000B7000000}"/>
    <cellStyle name="60% - Accent5 3" xfId="35" xr:uid="{00000000-0005-0000-0000-0000B8000000}"/>
    <cellStyle name="60% - Accent6" xfId="377" builtinId="52" customBuiltin="1"/>
    <cellStyle name="60% - Accent6 2" xfId="36" xr:uid="{00000000-0005-0000-0000-0000BA000000}"/>
    <cellStyle name="60% - Accent6 3" xfId="37" xr:uid="{00000000-0005-0000-0000-0000BB000000}"/>
    <cellStyle name="A2.Heading1" xfId="38" xr:uid="{00000000-0005-0000-0000-0000BC000000}"/>
    <cellStyle name="A2.Heading2" xfId="39" xr:uid="{00000000-0005-0000-0000-0000BD000000}"/>
    <cellStyle name="Accent1" xfId="354" builtinId="29" customBuiltin="1"/>
    <cellStyle name="Accent1 2" xfId="40" xr:uid="{00000000-0005-0000-0000-0000BF000000}"/>
    <cellStyle name="Accent1 3" xfId="41" xr:uid="{00000000-0005-0000-0000-0000C0000000}"/>
    <cellStyle name="Accent2" xfId="358" builtinId="33" customBuiltin="1"/>
    <cellStyle name="Accent2 2" xfId="42" xr:uid="{00000000-0005-0000-0000-0000C2000000}"/>
    <cellStyle name="Accent2 3" xfId="43" xr:uid="{00000000-0005-0000-0000-0000C3000000}"/>
    <cellStyle name="Accent3" xfId="362" builtinId="37" customBuiltin="1"/>
    <cellStyle name="Accent3 2" xfId="44" xr:uid="{00000000-0005-0000-0000-0000C5000000}"/>
    <cellStyle name="Accent3 3" xfId="45" xr:uid="{00000000-0005-0000-0000-0000C6000000}"/>
    <cellStyle name="Accent4" xfId="366" builtinId="41" customBuiltin="1"/>
    <cellStyle name="Accent4 2" xfId="46" xr:uid="{00000000-0005-0000-0000-0000C8000000}"/>
    <cellStyle name="Accent4 3" xfId="47" xr:uid="{00000000-0005-0000-0000-0000C9000000}"/>
    <cellStyle name="Accent5" xfId="370" builtinId="45" customBuiltin="1"/>
    <cellStyle name="Accent5 2" xfId="48" xr:uid="{00000000-0005-0000-0000-0000CB000000}"/>
    <cellStyle name="Accent5 3" xfId="49" xr:uid="{00000000-0005-0000-0000-0000CC000000}"/>
    <cellStyle name="Accent6" xfId="374" builtinId="49" customBuiltin="1"/>
    <cellStyle name="Accent6 2" xfId="50" xr:uid="{00000000-0005-0000-0000-0000CE000000}"/>
    <cellStyle name="Accent6 3" xfId="51" xr:uid="{00000000-0005-0000-0000-0000CF000000}"/>
    <cellStyle name="AZ1" xfId="52" xr:uid="{00000000-0005-0000-0000-0000D0000000}"/>
    <cellStyle name="Bad" xfId="344" builtinId="27" customBuiltin="1"/>
    <cellStyle name="Bad 2" xfId="53" xr:uid="{00000000-0005-0000-0000-0000D2000000}"/>
    <cellStyle name="Bad 3" xfId="54" xr:uid="{00000000-0005-0000-0000-0000D3000000}"/>
    <cellStyle name="C1.general" xfId="55" xr:uid="{00000000-0005-0000-0000-0000D4000000}"/>
    <cellStyle name="C1.percentage" xfId="56" xr:uid="{00000000-0005-0000-0000-0000D5000000}"/>
    <cellStyle name="Calculation" xfId="348" builtinId="22" customBuiltin="1"/>
    <cellStyle name="Calculation 2" xfId="57" xr:uid="{00000000-0005-0000-0000-0000D7000000}"/>
    <cellStyle name="Calculation 3" xfId="58" xr:uid="{00000000-0005-0000-0000-0000D8000000}"/>
    <cellStyle name="cells" xfId="59" xr:uid="{00000000-0005-0000-0000-0000D9000000}"/>
    <cellStyle name="cells 2" xfId="522" xr:uid="{00000000-0005-0000-0000-0000DA000000}"/>
    <cellStyle name="Check Cell" xfId="350" builtinId="23" customBuiltin="1"/>
    <cellStyle name="Check Cell 2" xfId="60" xr:uid="{00000000-0005-0000-0000-0000DC000000}"/>
    <cellStyle name="Check Cell 3" xfId="61" xr:uid="{00000000-0005-0000-0000-0000DD000000}"/>
    <cellStyle name="coin" xfId="62" xr:uid="{00000000-0005-0000-0000-0000DE000000}"/>
    <cellStyle name="coin 2" xfId="523" xr:uid="{00000000-0005-0000-0000-0000DF000000}"/>
    <cellStyle name="coin 3" xfId="805" xr:uid="{F0C2225E-B148-4731-BC9E-EC6BB63E77DC}"/>
    <cellStyle name="column field" xfId="63" xr:uid="{00000000-0005-0000-0000-0000E0000000}"/>
    <cellStyle name="column field 2" xfId="524" xr:uid="{00000000-0005-0000-0000-0000E1000000}"/>
    <cellStyle name="Column heading" xfId="64" xr:uid="{00000000-0005-0000-0000-0000E2000000}"/>
    <cellStyle name="Comma" xfId="65" builtinId="3"/>
    <cellStyle name="Comma 10" xfId="66" xr:uid="{00000000-0005-0000-0000-0000E4000000}"/>
    <cellStyle name="Comma 11" xfId="67" xr:uid="{00000000-0005-0000-0000-0000E5000000}"/>
    <cellStyle name="Comma 12" xfId="68" xr:uid="{00000000-0005-0000-0000-0000E6000000}"/>
    <cellStyle name="Comma 13" xfId="69" xr:uid="{00000000-0005-0000-0000-0000E7000000}"/>
    <cellStyle name="Comma 14" xfId="412" xr:uid="{00000000-0005-0000-0000-0000E8000000}"/>
    <cellStyle name="Comma 15" xfId="455" xr:uid="{00000000-0005-0000-0000-0000E9000000}"/>
    <cellStyle name="Comma 16" xfId="496" xr:uid="{00000000-0005-0000-0000-0000EA000000}"/>
    <cellStyle name="Comma 17" xfId="745" xr:uid="{16594479-A3D4-4E16-9FCE-1C88E05A89D6}"/>
    <cellStyle name="Comma 18" xfId="891" xr:uid="{FC046C44-951F-4F91-A81A-7DB4DDA942FA}"/>
    <cellStyle name="Comma 2" xfId="70" xr:uid="{00000000-0005-0000-0000-0000EB000000}"/>
    <cellStyle name="Comma 2 2" xfId="71" xr:uid="{00000000-0005-0000-0000-0000EC000000}"/>
    <cellStyle name="Comma 2 2 2" xfId="605" xr:uid="{00000000-0005-0000-0000-0000ED000000}"/>
    <cellStyle name="Comma 2 2 3" xfId="882" xr:uid="{9E562D06-4429-42C9-BE91-3D7FCF8523B5}"/>
    <cellStyle name="Comma 2 3" xfId="379" xr:uid="{00000000-0005-0000-0000-0000EE000000}"/>
    <cellStyle name="Comma 2 4" xfId="499" xr:uid="{00000000-0005-0000-0000-0000EF000000}"/>
    <cellStyle name="Comma 2 5" xfId="598" xr:uid="{00000000-0005-0000-0000-0000F0000000}"/>
    <cellStyle name="Comma 2 6" xfId="706" xr:uid="{00000000-0005-0000-0000-0000F1000000}"/>
    <cellStyle name="Comma 2 7" xfId="772" xr:uid="{0CB094D9-D306-4AB5-B400-35F9381A8EEE}"/>
    <cellStyle name="Comma 2 8" xfId="887" xr:uid="{451FB96D-3E7E-4D08-ADE8-CA4BF00CEB10}"/>
    <cellStyle name="Comma 3" xfId="72" xr:uid="{00000000-0005-0000-0000-0000F2000000}"/>
    <cellStyle name="Comma 3 2" xfId="525" xr:uid="{00000000-0005-0000-0000-0000F3000000}"/>
    <cellStyle name="Comma 3 3" xfId="599" xr:uid="{00000000-0005-0000-0000-0000F4000000}"/>
    <cellStyle name="Comma 4" xfId="73" xr:uid="{00000000-0005-0000-0000-0000F5000000}"/>
    <cellStyle name="Comma 4 2" xfId="606" xr:uid="{00000000-0005-0000-0000-0000F6000000}"/>
    <cellStyle name="Comma 5" xfId="74" xr:uid="{00000000-0005-0000-0000-0000F7000000}"/>
    <cellStyle name="Comma 5 2" xfId="607" xr:uid="{00000000-0005-0000-0000-0000F8000000}"/>
    <cellStyle name="Comma 6" xfId="75" xr:uid="{00000000-0005-0000-0000-0000F9000000}"/>
    <cellStyle name="Comma 6 2" xfId="76" xr:uid="{00000000-0005-0000-0000-0000FA000000}"/>
    <cellStyle name="Comma 6 2 2" xfId="597" xr:uid="{00000000-0005-0000-0000-0000FB000000}"/>
    <cellStyle name="Comma 6 3" xfId="579" xr:uid="{00000000-0005-0000-0000-0000FC000000}"/>
    <cellStyle name="Comma 7" xfId="77" xr:uid="{00000000-0005-0000-0000-0000FD000000}"/>
    <cellStyle name="Comma 7 2" xfId="659" xr:uid="{00000000-0005-0000-0000-0000FE000000}"/>
    <cellStyle name="Comma 8" xfId="78" xr:uid="{00000000-0005-0000-0000-0000FF000000}"/>
    <cellStyle name="Comma 9" xfId="79" xr:uid="{00000000-0005-0000-0000-000000010000}"/>
    <cellStyle name="contenu_unite" xfId="80" xr:uid="{00000000-0005-0000-0000-000001010000}"/>
    <cellStyle name="Corner heading" xfId="81" xr:uid="{00000000-0005-0000-0000-000002010000}"/>
    <cellStyle name="Currency 2" xfId="82" xr:uid="{00000000-0005-0000-0000-000003010000}"/>
    <cellStyle name="Currency 2 2" xfId="608" xr:uid="{00000000-0005-0000-0000-000004010000}"/>
    <cellStyle name="Currency 3" xfId="83" xr:uid="{00000000-0005-0000-0000-000005010000}"/>
    <cellStyle name="Currency 3 2" xfId="84" xr:uid="{00000000-0005-0000-0000-000006010000}"/>
    <cellStyle name="Currency 3 2 2" xfId="629" xr:uid="{00000000-0005-0000-0000-000007010000}"/>
    <cellStyle name="Currency 3 3" xfId="615" xr:uid="{00000000-0005-0000-0000-000008010000}"/>
    <cellStyle name="Currency 4" xfId="85" xr:uid="{00000000-0005-0000-0000-000009010000}"/>
    <cellStyle name="Data" xfId="86" xr:uid="{00000000-0005-0000-0000-00000A010000}"/>
    <cellStyle name="Data 2" xfId="87" xr:uid="{00000000-0005-0000-0000-00000B010000}"/>
    <cellStyle name="Data 2 2" xfId="88" xr:uid="{00000000-0005-0000-0000-00000C010000}"/>
    <cellStyle name="Data 3" xfId="89" xr:uid="{00000000-0005-0000-0000-00000D010000}"/>
    <cellStyle name="Data no deci" xfId="90" xr:uid="{00000000-0005-0000-0000-00000E010000}"/>
    <cellStyle name="Data no deci 2" xfId="91" xr:uid="{00000000-0005-0000-0000-00000F010000}"/>
    <cellStyle name="Data Superscript" xfId="92" xr:uid="{00000000-0005-0000-0000-000010010000}"/>
    <cellStyle name="Data Superscript 2" xfId="93" xr:uid="{00000000-0005-0000-0000-000011010000}"/>
    <cellStyle name="Data_1-1A-Regular" xfId="94" xr:uid="{00000000-0005-0000-0000-000012010000}"/>
    <cellStyle name="Detail ligne" xfId="95" xr:uid="{00000000-0005-0000-0000-000013010000}"/>
    <cellStyle name="Dezimal [0] 4 2" xfId="338" xr:uid="{00000000-0005-0000-0000-000014010000}"/>
    <cellStyle name="Dezimal [0] 4 2 2" xfId="562" xr:uid="{00000000-0005-0000-0000-000015010000}"/>
    <cellStyle name="Dezimal [0] 4 2 3" xfId="763" xr:uid="{2FB14DD6-941C-41DC-A870-0758547666EC}"/>
    <cellStyle name="donn_normal" xfId="96" xr:uid="{00000000-0005-0000-0000-000016010000}"/>
    <cellStyle name="donnnormal1" xfId="97" xr:uid="{00000000-0005-0000-0000-000017010000}"/>
    <cellStyle name="donnnormal1 2" xfId="806" xr:uid="{108D3BB7-58FE-4512-8129-197755D0DBDC}"/>
    <cellStyle name="donnnormal2" xfId="693" xr:uid="{00000000-0005-0000-0000-000018010000}"/>
    <cellStyle name="donntotal1" xfId="98" xr:uid="{00000000-0005-0000-0000-000019010000}"/>
    <cellStyle name="donntotal1 2" xfId="807" xr:uid="{3F5A671C-1C10-4BE6-A8B9-EE800538CFB2}"/>
    <cellStyle name="ent_col_ser" xfId="99" xr:uid="{00000000-0005-0000-0000-00001A010000}"/>
    <cellStyle name="entete_indice" xfId="100" xr:uid="{00000000-0005-0000-0000-00001B010000}"/>
    <cellStyle name="Euro" xfId="101" xr:uid="{00000000-0005-0000-0000-00001C010000}"/>
    <cellStyle name="Explanatory Text" xfId="352" builtinId="53" customBuiltin="1"/>
    <cellStyle name="Explanatory Text 2" xfId="102" xr:uid="{00000000-0005-0000-0000-00001E010000}"/>
    <cellStyle name="Explanatory Text 3" xfId="103" xr:uid="{00000000-0005-0000-0000-00001F010000}"/>
    <cellStyle name="Explanatory Text 4" xfId="104" xr:uid="{00000000-0005-0000-0000-000020010000}"/>
    <cellStyle name="FEST" xfId="105" xr:uid="{00000000-0005-0000-0000-000021010000}"/>
    <cellStyle name="field" xfId="106" xr:uid="{00000000-0005-0000-0000-000022010000}"/>
    <cellStyle name="field 2" xfId="526" xr:uid="{00000000-0005-0000-0000-000023010000}"/>
    <cellStyle name="field names" xfId="107" xr:uid="{00000000-0005-0000-0000-000024010000}"/>
    <cellStyle name="Följde hyperlänken" xfId="108" xr:uid="{00000000-0005-0000-0000-000025010000}"/>
    <cellStyle name="footer" xfId="109" xr:uid="{00000000-0005-0000-0000-000026010000}"/>
    <cellStyle name="Good" xfId="343" builtinId="26" customBuiltin="1"/>
    <cellStyle name="Good 2" xfId="110" xr:uid="{00000000-0005-0000-0000-000028010000}"/>
    <cellStyle name="Good 3" xfId="111" xr:uid="{00000000-0005-0000-0000-000029010000}"/>
    <cellStyle name="Heading" xfId="112" xr:uid="{00000000-0005-0000-0000-00002A010000}"/>
    <cellStyle name="Heading 1" xfId="339" builtinId="16" customBuiltin="1"/>
    <cellStyle name="Heading 1 2" xfId="113" xr:uid="{00000000-0005-0000-0000-00002C010000}"/>
    <cellStyle name="Heading 1 3" xfId="114" xr:uid="{00000000-0005-0000-0000-00002D010000}"/>
    <cellStyle name="heading 10" xfId="812" xr:uid="{2F4C488E-146D-4A02-BB45-CCD6199F0FE2}"/>
    <cellStyle name="heading 11" xfId="817" xr:uid="{87A76B3B-8245-41A7-BF59-03CAFA66B5D2}"/>
    <cellStyle name="heading 12" xfId="808" xr:uid="{ABB60B70-F2DB-443C-B218-2F6AB0AF853A}"/>
    <cellStyle name="heading 13" xfId="815" xr:uid="{D486E8C2-CB6D-4A7B-A31F-3C3E5D861A6F}"/>
    <cellStyle name="heading 14" xfId="809" xr:uid="{612CE7E9-0DC0-46DC-98FF-8BD7A63CAA87}"/>
    <cellStyle name="heading 15" xfId="813" xr:uid="{0E5F0088-9E04-442D-B618-F421AED5272A}"/>
    <cellStyle name="heading 16" xfId="810" xr:uid="{F52B1A8F-5643-462D-B07F-93928F4D83E4}"/>
    <cellStyle name="heading 17" xfId="842" xr:uid="{251B33B5-955D-4BD7-9ADB-0AC3FD908207}"/>
    <cellStyle name="heading 18" xfId="811" xr:uid="{81052564-03E1-45A4-BE06-8995356E3D09}"/>
    <cellStyle name="heading 19" xfId="843" xr:uid="{EC71A013-8E8A-40F2-BC80-5BF63A0A34DE}"/>
    <cellStyle name="Heading 2" xfId="340" builtinId="17" customBuiltin="1"/>
    <cellStyle name="Heading 2 2" xfId="115" xr:uid="{00000000-0005-0000-0000-00002F010000}"/>
    <cellStyle name="Heading 2 3" xfId="116" xr:uid="{00000000-0005-0000-0000-000030010000}"/>
    <cellStyle name="heading 20" xfId="841" xr:uid="{26DBDBD5-9F4E-4714-B77B-564E371AD7C5}"/>
    <cellStyle name="heading 21" xfId="858" xr:uid="{47E6F646-AED6-47DE-B4D9-02493001D2F7}"/>
    <cellStyle name="heading 22" xfId="860" xr:uid="{DFDE49A9-AEE5-4322-87C5-1CF38868142D}"/>
    <cellStyle name="heading 23" xfId="857" xr:uid="{ABE2FAE0-FCBE-46D2-BF0C-7E7D289715A4}"/>
    <cellStyle name="heading 24" xfId="865" xr:uid="{081E8C9D-19A4-4C9A-B2AD-7BDFC317FFE0}"/>
    <cellStyle name="Heading 3" xfId="341" builtinId="18" customBuiltin="1"/>
    <cellStyle name="Heading 3 2" xfId="117" xr:uid="{00000000-0005-0000-0000-000032010000}"/>
    <cellStyle name="Heading 3 3" xfId="118" xr:uid="{00000000-0005-0000-0000-000033010000}"/>
    <cellStyle name="Heading 4" xfId="342" builtinId="19" customBuiltin="1"/>
    <cellStyle name="Heading 4 2" xfId="119" xr:uid="{00000000-0005-0000-0000-000035010000}"/>
    <cellStyle name="Heading 4 3" xfId="120" xr:uid="{00000000-0005-0000-0000-000036010000}"/>
    <cellStyle name="Heading 5" xfId="121" xr:uid="{00000000-0005-0000-0000-000037010000}"/>
    <cellStyle name="heading 6" xfId="527" xr:uid="{00000000-0005-0000-0000-000038010000}"/>
    <cellStyle name="heading 7" xfId="528" xr:uid="{00000000-0005-0000-0000-000039010000}"/>
    <cellStyle name="heading 8" xfId="521" xr:uid="{00000000-0005-0000-0000-00003A010000}"/>
    <cellStyle name="Heading 9" xfId="566" xr:uid="{00000000-0005-0000-0000-00003B010000}"/>
    <cellStyle name="Hed Side" xfId="122" xr:uid="{00000000-0005-0000-0000-00003C010000}"/>
    <cellStyle name="Hed Side 2" xfId="123" xr:uid="{00000000-0005-0000-0000-00003D010000}"/>
    <cellStyle name="Hed Side 2 2" xfId="124" xr:uid="{00000000-0005-0000-0000-00003E010000}"/>
    <cellStyle name="Hed Side 3" xfId="125" xr:uid="{00000000-0005-0000-0000-00003F010000}"/>
    <cellStyle name="Hed Side bold" xfId="126" xr:uid="{00000000-0005-0000-0000-000040010000}"/>
    <cellStyle name="Hed Side Indent" xfId="127" xr:uid="{00000000-0005-0000-0000-000041010000}"/>
    <cellStyle name="Hed Side Indent 2" xfId="128" xr:uid="{00000000-0005-0000-0000-000042010000}"/>
    <cellStyle name="Hed Side Regular" xfId="129" xr:uid="{00000000-0005-0000-0000-000043010000}"/>
    <cellStyle name="Hed Side Regular 2" xfId="130" xr:uid="{00000000-0005-0000-0000-000044010000}"/>
    <cellStyle name="Hed Side_1-1A-Regular" xfId="131" xr:uid="{00000000-0005-0000-0000-000045010000}"/>
    <cellStyle name="Hed Top" xfId="132" xr:uid="{00000000-0005-0000-0000-000046010000}"/>
    <cellStyle name="Hed Top - SECTION" xfId="133" xr:uid="{00000000-0005-0000-0000-000047010000}"/>
    <cellStyle name="Hed Top - SECTION 2" xfId="134" xr:uid="{00000000-0005-0000-0000-000048010000}"/>
    <cellStyle name="Hed Top_3-new4" xfId="135" xr:uid="{00000000-0005-0000-0000-000049010000}"/>
    <cellStyle name="Hyperlänk 2" xfId="136" xr:uid="{00000000-0005-0000-0000-00004A010000}"/>
    <cellStyle name="Hyperlänk 2 2" xfId="529" xr:uid="{00000000-0005-0000-0000-00004B010000}"/>
    <cellStyle name="Hyperlink" xfId="137" builtinId="8"/>
    <cellStyle name="Hyperlink 2" xfId="138" xr:uid="{00000000-0005-0000-0000-00004D010000}"/>
    <cellStyle name="Hyperlink 2 2" xfId="139" xr:uid="{00000000-0005-0000-0000-00004E010000}"/>
    <cellStyle name="Hyperlink 2 3" xfId="140" xr:uid="{00000000-0005-0000-0000-00004F010000}"/>
    <cellStyle name="Hyperlink 2 4" xfId="752" xr:uid="{0AAB072C-9076-4EE6-B7A4-2E3B0418538D}"/>
    <cellStyle name="Hyperlink 3" xfId="141" xr:uid="{00000000-0005-0000-0000-000050010000}"/>
    <cellStyle name="Hyperlink 3 2" xfId="531" xr:uid="{00000000-0005-0000-0000-000051010000}"/>
    <cellStyle name="Hyperlink 4" xfId="142" xr:uid="{00000000-0005-0000-0000-000052010000}"/>
    <cellStyle name="Hyperlink 5" xfId="530" xr:uid="{00000000-0005-0000-0000-000053010000}"/>
    <cellStyle name="Hyperlink 5 2" xfId="692" xr:uid="{00000000-0005-0000-0000-000054010000}"/>
    <cellStyle name="Hyperlink 6" xfId="893" xr:uid="{AB653754-2AB9-4F3F-B131-D08001AA0339}"/>
    <cellStyle name="Identification requete" xfId="143" xr:uid="{00000000-0005-0000-0000-000055010000}"/>
    <cellStyle name="Input" xfId="346" builtinId="20" customBuiltin="1"/>
    <cellStyle name="Input 2" xfId="144" xr:uid="{00000000-0005-0000-0000-000057010000}"/>
    <cellStyle name="Input 3" xfId="145" xr:uid="{00000000-0005-0000-0000-000058010000}"/>
    <cellStyle name="Ligne détail" xfId="146" xr:uid="{00000000-0005-0000-0000-000059010000}"/>
    <cellStyle name="Ligne détail 2" xfId="147" xr:uid="{00000000-0005-0000-0000-00005A010000}"/>
    <cellStyle name="ligne_titre_0" xfId="148" xr:uid="{00000000-0005-0000-0000-00005B010000}"/>
    <cellStyle name="Linked Cell" xfId="349" builtinId="24" customBuiltin="1"/>
    <cellStyle name="Linked Cell 2" xfId="149" xr:uid="{00000000-0005-0000-0000-00005D010000}"/>
    <cellStyle name="Linked Cell 3" xfId="150" xr:uid="{00000000-0005-0000-0000-00005E010000}"/>
    <cellStyle name="MEV1" xfId="151" xr:uid="{00000000-0005-0000-0000-00005F010000}"/>
    <cellStyle name="MEV2" xfId="152" xr:uid="{00000000-0005-0000-0000-000060010000}"/>
    <cellStyle name="Milliers 2" xfId="507" xr:uid="{00000000-0005-0000-0000-000061010000}"/>
    <cellStyle name="Neutral" xfId="345" builtinId="28" customBuiltin="1"/>
    <cellStyle name="Neutral 2" xfId="153" xr:uid="{00000000-0005-0000-0000-000063010000}"/>
    <cellStyle name="Neutral 3" xfId="154" xr:uid="{00000000-0005-0000-0000-000064010000}"/>
    <cellStyle name="Normal" xfId="0" builtinId="0" customBuiltin="1"/>
    <cellStyle name="Normal 10" xfId="155" xr:uid="{00000000-0005-0000-0000-000066010000}"/>
    <cellStyle name="Normal 10 2" xfId="380" xr:uid="{00000000-0005-0000-0000-000067010000}"/>
    <cellStyle name="Normal 10 2 2" xfId="508" xr:uid="{00000000-0005-0000-0000-000068010000}"/>
    <cellStyle name="Normal 10 3" xfId="514" xr:uid="{00000000-0005-0000-0000-000069010000}"/>
    <cellStyle name="Normal 10 4" xfId="532" xr:uid="{00000000-0005-0000-0000-00006A010000}"/>
    <cellStyle name="Normal 11" xfId="156" xr:uid="{00000000-0005-0000-0000-00006B010000}"/>
    <cellStyle name="Normal 11 2" xfId="157" xr:uid="{00000000-0005-0000-0000-00006C010000}"/>
    <cellStyle name="Normal 11 2 2" xfId="658" xr:uid="{00000000-0005-0000-0000-00006D010000}"/>
    <cellStyle name="Normal 11 3" xfId="506" xr:uid="{00000000-0005-0000-0000-00006E010000}"/>
    <cellStyle name="Normal 11 4" xfId="533" xr:uid="{00000000-0005-0000-0000-00006F010000}"/>
    <cellStyle name="Normal 11 5" xfId="704" xr:uid="{00000000-0005-0000-0000-000070010000}"/>
    <cellStyle name="Normal 11 6" xfId="770" xr:uid="{BC9088CF-28A1-4F16-9D1B-01FA5BCD0DD4}"/>
    <cellStyle name="Normal 11 7" xfId="814" xr:uid="{D57205B9-83E5-4207-B491-21FFA48B63F2}"/>
    <cellStyle name="Normal 12" xfId="158" xr:uid="{00000000-0005-0000-0000-000071010000}"/>
    <cellStyle name="Normal 12 2" xfId="381" xr:uid="{00000000-0005-0000-0000-000072010000}"/>
    <cellStyle name="Normal 12 3" xfId="660" xr:uid="{00000000-0005-0000-0000-000073010000}"/>
    <cellStyle name="Normal 12 4" xfId="787" xr:uid="{72EEFC2B-C320-481E-9A92-535BF2504435}"/>
    <cellStyle name="Normal 13" xfId="159" xr:uid="{00000000-0005-0000-0000-000074010000}"/>
    <cellStyle name="Normal 13 2" xfId="534" xr:uid="{00000000-0005-0000-0000-000075010000}"/>
    <cellStyle name="Normal 13 3" xfId="816" xr:uid="{7E3840B0-7D00-4301-968C-960E837CFF2B}"/>
    <cellStyle name="Normal 13 4" xfId="859" xr:uid="{ECD1DD98-6F42-4EFF-9D1E-7AAA295A8F4D}"/>
    <cellStyle name="Normal 14" xfId="160" xr:uid="{00000000-0005-0000-0000-000076010000}"/>
    <cellStyle name="Normal 14 2" xfId="825" xr:uid="{50DD4996-6B9C-427F-8FBF-D0683AE27F62}"/>
    <cellStyle name="Normal 15" xfId="161" xr:uid="{00000000-0005-0000-0000-000077010000}"/>
    <cellStyle name="Normal 15 2" xfId="666" xr:uid="{00000000-0005-0000-0000-000078010000}"/>
    <cellStyle name="Normal 15 3" xfId="827" xr:uid="{B42E2FB4-16AA-4E30-8EEC-C7DF3931F210}"/>
    <cellStyle name="Normal 15 4" xfId="867" xr:uid="{7695F0AD-2BC2-49A6-AA17-9DC25ECA7F1B}"/>
    <cellStyle name="Normal 16" xfId="162" xr:uid="{00000000-0005-0000-0000-000079010000}"/>
    <cellStyle name="Normal 16 2" xfId="672" xr:uid="{00000000-0005-0000-0000-00007A010000}"/>
    <cellStyle name="Normal 17" xfId="378" xr:uid="{00000000-0005-0000-0000-00007B010000}"/>
    <cellStyle name="Normal 17 2" xfId="689" xr:uid="{00000000-0005-0000-0000-00007C010000}"/>
    <cellStyle name="Normal 18" xfId="690" xr:uid="{00000000-0005-0000-0000-00007D010000}"/>
    <cellStyle name="Normal 19" xfId="892" xr:uid="{85C62DAE-3E52-497B-B6DA-3DBC0FF11C5A}"/>
    <cellStyle name="Normal 2" xfId="163" xr:uid="{00000000-0005-0000-0000-00007E010000}"/>
    <cellStyle name="Normal 2 2" xfId="164" xr:uid="{00000000-0005-0000-0000-00007F010000}"/>
    <cellStyle name="Normal 2 2 2" xfId="165" xr:uid="{00000000-0005-0000-0000-000080010000}"/>
    <cellStyle name="Normal 2 2 2 2" xfId="413" xr:uid="{00000000-0005-0000-0000-000081010000}"/>
    <cellStyle name="Normal 2 2 3" xfId="382" xr:uid="{00000000-0005-0000-0000-000082010000}"/>
    <cellStyle name="Normal 2 2 4" xfId="513" xr:uid="{00000000-0005-0000-0000-000083010000}"/>
    <cellStyle name="Normal 2 2 5" xfId="535" xr:uid="{00000000-0005-0000-0000-000084010000}"/>
    <cellStyle name="Normal 2 2 6" xfId="699" xr:uid="{00000000-0005-0000-0000-000085010000}"/>
    <cellStyle name="Normal 2 2 7" xfId="765" xr:uid="{89BFDE76-1ECF-4815-B7EF-B9435112ABD6}"/>
    <cellStyle name="Normal 2 3" xfId="166" xr:uid="{00000000-0005-0000-0000-000086010000}"/>
    <cellStyle name="Normal 2 3 2" xfId="167" xr:uid="{00000000-0005-0000-0000-000087010000}"/>
    <cellStyle name="Normal 2 3 2 2" xfId="536" xr:uid="{00000000-0005-0000-0000-000088010000}"/>
    <cellStyle name="Normal 2 3 3" xfId="500" xr:uid="{00000000-0005-0000-0000-000089010000}"/>
    <cellStyle name="Normal 2 3 4" xfId="580" xr:uid="{00000000-0005-0000-0000-00008A010000}"/>
    <cellStyle name="Normal 2 4" xfId="168" xr:uid="{00000000-0005-0000-0000-00008B010000}"/>
    <cellStyle name="Normal 2 4 2" xfId="537" xr:uid="{00000000-0005-0000-0000-00008C010000}"/>
    <cellStyle name="Normal 2 4 3" xfId="789" xr:uid="{161B29D1-E597-4E06-A967-C683708C0FF1}"/>
    <cellStyle name="Normal 2 5" xfId="169" xr:uid="{00000000-0005-0000-0000-00008D010000}"/>
    <cellStyle name="Normal 2 5 2" xfId="674" xr:uid="{00000000-0005-0000-0000-00008E010000}"/>
    <cellStyle name="Normal 2 6" xfId="519" xr:uid="{00000000-0005-0000-0000-00008F010000}"/>
    <cellStyle name="Normal 2 7" xfId="694" xr:uid="{00000000-0005-0000-0000-000090010000}"/>
    <cellStyle name="Normal 2 8" xfId="759" xr:uid="{3EBF4634-E566-451B-B5CA-A7C2C6D0D2C0}"/>
    <cellStyle name="Normal 2 9" xfId="890" xr:uid="{221B2D5E-7403-4D7A-8FB1-AC8911091924}"/>
    <cellStyle name="Normal 2_Table 2.2.5" xfId="170" xr:uid="{00000000-0005-0000-0000-000091010000}"/>
    <cellStyle name="Normal 3" xfId="171" xr:uid="{00000000-0005-0000-0000-000092010000}"/>
    <cellStyle name="Normal 3 10" xfId="695" xr:uid="{00000000-0005-0000-0000-000093010000}"/>
    <cellStyle name="Normal 3 11" xfId="757" xr:uid="{63DDF8C3-A1A7-48F7-87C3-D3FC7529BE2B}"/>
    <cellStyle name="Normal 3 2" xfId="172" xr:uid="{00000000-0005-0000-0000-000094010000}"/>
    <cellStyle name="Normal 3 2 10" xfId="861" xr:uid="{9800B4A8-30E3-41C0-B32D-4A0A0C502461}"/>
    <cellStyle name="Normal 3 2 2" xfId="173" xr:uid="{00000000-0005-0000-0000-000095010000}"/>
    <cellStyle name="Normal 3 2 2 2" xfId="174" xr:uid="{00000000-0005-0000-0000-000096010000}"/>
    <cellStyle name="Normal 3 2 2 2 2" xfId="631" xr:uid="{00000000-0005-0000-0000-000097010000}"/>
    <cellStyle name="Normal 3 2 2 3" xfId="538" xr:uid="{00000000-0005-0000-0000-000098010000}"/>
    <cellStyle name="Normal 3 2 2 4" xfId="630" xr:uid="{00000000-0005-0000-0000-000099010000}"/>
    <cellStyle name="Normal 3 2 2 5" xfId="819" xr:uid="{8E102D70-6BB3-4877-BF2A-C864675E87D4}"/>
    <cellStyle name="Normal 3 2 2 6" xfId="862" xr:uid="{D6CD5647-5B07-46A5-8D2B-838043D79DFB}"/>
    <cellStyle name="Normal 3 2 3" xfId="175" xr:uid="{00000000-0005-0000-0000-00009A010000}"/>
    <cellStyle name="Normal 3 2 3 2" xfId="632" xr:uid="{00000000-0005-0000-0000-00009B010000}"/>
    <cellStyle name="Normal 3 2 4" xfId="383" xr:uid="{00000000-0005-0000-0000-00009C010000}"/>
    <cellStyle name="Normal 3 2 5" xfId="520" xr:uid="{00000000-0005-0000-0000-00009D010000}"/>
    <cellStyle name="Normal 3 2 6" xfId="700" xr:uid="{00000000-0005-0000-0000-00009E010000}"/>
    <cellStyle name="Normal 3 2 7" xfId="754" xr:uid="{767673F5-0B2C-4009-B8C4-D3BD8F31FA94}"/>
    <cellStyle name="Normal 3 2 8" xfId="766" xr:uid="{6AB47063-A5A3-4AE9-97E4-1428FD22CB42}"/>
    <cellStyle name="Normal 3 2 9" xfId="818" xr:uid="{E8D22408-D223-410A-85EC-58FB556AF92B}"/>
    <cellStyle name="Normal 3 3" xfId="176" xr:uid="{00000000-0005-0000-0000-00009F010000}"/>
    <cellStyle name="Normal 3 3 2" xfId="177" xr:uid="{00000000-0005-0000-0000-0000A0010000}"/>
    <cellStyle name="Normal 3 3 2 2" xfId="178" xr:uid="{00000000-0005-0000-0000-0000A1010000}"/>
    <cellStyle name="Normal 3 3 2 2 2" xfId="635" xr:uid="{00000000-0005-0000-0000-0000A2010000}"/>
    <cellStyle name="Normal 3 3 2 3" xfId="634" xr:uid="{00000000-0005-0000-0000-0000A3010000}"/>
    <cellStyle name="Normal 3 3 3" xfId="179" xr:uid="{00000000-0005-0000-0000-0000A4010000}"/>
    <cellStyle name="Normal 3 3 3 2" xfId="636" xr:uid="{00000000-0005-0000-0000-0000A5010000}"/>
    <cellStyle name="Normal 3 3 4" xfId="497" xr:uid="{00000000-0005-0000-0000-0000A6010000}"/>
    <cellStyle name="Normal 3 3 5" xfId="633" xr:uid="{00000000-0005-0000-0000-0000A7010000}"/>
    <cellStyle name="Normal 3 3 6" xfId="708" xr:uid="{00000000-0005-0000-0000-0000A8010000}"/>
    <cellStyle name="Normal 3 3 7" xfId="774" xr:uid="{54A4956E-CA86-4061-910F-F2C230552B0B}"/>
    <cellStyle name="Normal 3 3 8" xfId="820" xr:uid="{C8C8A571-01D5-4CDE-8326-D34DB72773EF}"/>
    <cellStyle name="Normal 3 3 9" xfId="863" xr:uid="{88E65D2B-FA12-49D1-8712-D4629FC9DA64}"/>
    <cellStyle name="Normal 3 4" xfId="180" xr:uid="{00000000-0005-0000-0000-0000A9010000}"/>
    <cellStyle name="Normal 3 4 2" xfId="181" xr:uid="{00000000-0005-0000-0000-0000AA010000}"/>
    <cellStyle name="Normal 3 4 2 2" xfId="638" xr:uid="{00000000-0005-0000-0000-0000AB010000}"/>
    <cellStyle name="Normal 3 4 3" xfId="539" xr:uid="{00000000-0005-0000-0000-0000AC010000}"/>
    <cellStyle name="Normal 3 4 4" xfId="637" xr:uid="{00000000-0005-0000-0000-0000AD010000}"/>
    <cellStyle name="Normal 3 5" xfId="182" xr:uid="{00000000-0005-0000-0000-0000AE010000}"/>
    <cellStyle name="Normal 3 5 2" xfId="639" xr:uid="{00000000-0005-0000-0000-0000AF010000}"/>
    <cellStyle name="Normal 3 6" xfId="183" xr:uid="{00000000-0005-0000-0000-0000B0010000}"/>
    <cellStyle name="Normal 3 6 2" xfId="640" xr:uid="{00000000-0005-0000-0000-0000B1010000}"/>
    <cellStyle name="Normal 3 7" xfId="184" xr:uid="{00000000-0005-0000-0000-0000B2010000}"/>
    <cellStyle name="Normal 3 7 2" xfId="641" xr:uid="{00000000-0005-0000-0000-0000B3010000}"/>
    <cellStyle name="Normal 3 8" xfId="185" xr:uid="{00000000-0005-0000-0000-0000B4010000}"/>
    <cellStyle name="Normal 3 9" xfId="518" xr:uid="{00000000-0005-0000-0000-0000B5010000}"/>
    <cellStyle name="Normal 3_Table 2.2.5" xfId="186" xr:uid="{00000000-0005-0000-0000-0000B6010000}"/>
    <cellStyle name="Normal 4" xfId="187" xr:uid="{00000000-0005-0000-0000-0000B7010000}"/>
    <cellStyle name="Normal 4 10" xfId="332" xr:uid="{00000000-0005-0000-0000-0000B8010000}"/>
    <cellStyle name="Normal 4 11" xfId="384" xr:uid="{00000000-0005-0000-0000-0000B9010000}"/>
    <cellStyle name="Normal 4 12" xfId="517" xr:uid="{00000000-0005-0000-0000-0000BA010000}"/>
    <cellStyle name="Normal 4 13" xfId="557" xr:uid="{00000000-0005-0000-0000-0000BB010000}"/>
    <cellStyle name="Normal 4 14" xfId="750" xr:uid="{BD8376F2-927A-4002-81F6-94F41612DA3C}"/>
    <cellStyle name="Normal 4 15" xfId="758" xr:uid="{2C42F20A-348E-4106-9C8C-72FED7C7292D}"/>
    <cellStyle name="Normal 4 16" xfId="889" xr:uid="{54604141-1BA0-44B5-BE19-82C71B214912}"/>
    <cellStyle name="Normal 4 2" xfId="188" xr:uid="{00000000-0005-0000-0000-0000BC010000}"/>
    <cellStyle name="Normal 4 2 2" xfId="189" xr:uid="{00000000-0005-0000-0000-0000BD010000}"/>
    <cellStyle name="Normal 4 2 2 2" xfId="190" xr:uid="{00000000-0005-0000-0000-0000BE010000}"/>
    <cellStyle name="Normal 4 2 2 2 2" xfId="643" xr:uid="{00000000-0005-0000-0000-0000BF010000}"/>
    <cellStyle name="Normal 4 2 2 3" xfId="642" xr:uid="{00000000-0005-0000-0000-0000C0010000}"/>
    <cellStyle name="Normal 4 2 3" xfId="191" xr:uid="{00000000-0005-0000-0000-0000C1010000}"/>
    <cellStyle name="Normal 4 2 3 2" xfId="644" xr:uid="{00000000-0005-0000-0000-0000C2010000}"/>
    <cellStyle name="Normal 4 2 4" xfId="192" xr:uid="{00000000-0005-0000-0000-0000C3010000}"/>
    <cellStyle name="Normal 4 2 4 2" xfId="609" xr:uid="{00000000-0005-0000-0000-0000C4010000}"/>
    <cellStyle name="Normal 4 2 5" xfId="540" xr:uid="{00000000-0005-0000-0000-0000C5010000}"/>
    <cellStyle name="Normal 4 2 6" xfId="582" xr:uid="{00000000-0005-0000-0000-0000C6010000}"/>
    <cellStyle name="Normal 4 2 7" xfId="884" xr:uid="{192C0F41-84C8-4235-BC59-B08FD81DD381}"/>
    <cellStyle name="Normal 4 3" xfId="193" xr:uid="{00000000-0005-0000-0000-0000C7010000}"/>
    <cellStyle name="Normal 4 3 2" xfId="194" xr:uid="{00000000-0005-0000-0000-0000C8010000}"/>
    <cellStyle name="Normal 4 3 2 2" xfId="195" xr:uid="{00000000-0005-0000-0000-0000C9010000}"/>
    <cellStyle name="Normal 4 3 2 2 2" xfId="647" xr:uid="{00000000-0005-0000-0000-0000CA010000}"/>
    <cellStyle name="Normal 4 3 2 3" xfId="646" xr:uid="{00000000-0005-0000-0000-0000CB010000}"/>
    <cellStyle name="Normal 4 3 3" xfId="196" xr:uid="{00000000-0005-0000-0000-0000CC010000}"/>
    <cellStyle name="Normal 4 3 3 2" xfId="648" xr:uid="{00000000-0005-0000-0000-0000CD010000}"/>
    <cellStyle name="Normal 4 3 4" xfId="645" xr:uid="{00000000-0005-0000-0000-0000CE010000}"/>
    <cellStyle name="Normal 4 4" xfId="197" xr:uid="{00000000-0005-0000-0000-0000CF010000}"/>
    <cellStyle name="Normal 4 4 2" xfId="198" xr:uid="{00000000-0005-0000-0000-0000D0010000}"/>
    <cellStyle name="Normal 4 4 2 2" xfId="650" xr:uid="{00000000-0005-0000-0000-0000D1010000}"/>
    <cellStyle name="Normal 4 4 3" xfId="649" xr:uid="{00000000-0005-0000-0000-0000D2010000}"/>
    <cellStyle name="Normal 4 5" xfId="199" xr:uid="{00000000-0005-0000-0000-0000D3010000}"/>
    <cellStyle name="Normal 4 5 2" xfId="651" xr:uid="{00000000-0005-0000-0000-0000D4010000}"/>
    <cellStyle name="Normal 4 6" xfId="200" xr:uid="{00000000-0005-0000-0000-0000D5010000}"/>
    <cellStyle name="Normal 4 6 2" xfId="652" xr:uid="{00000000-0005-0000-0000-0000D6010000}"/>
    <cellStyle name="Normal 4 7" xfId="201" xr:uid="{00000000-0005-0000-0000-0000D7010000}"/>
    <cellStyle name="Normal 4 7 2" xfId="653" xr:uid="{00000000-0005-0000-0000-0000D8010000}"/>
    <cellStyle name="Normal 4 8" xfId="202" xr:uid="{00000000-0005-0000-0000-0000D9010000}"/>
    <cellStyle name="Normal 4 8 2" xfId="600" xr:uid="{00000000-0005-0000-0000-0000DA010000}"/>
    <cellStyle name="Normal 4 9" xfId="203" xr:uid="{00000000-0005-0000-0000-0000DB010000}"/>
    <cellStyle name="Normal 4 9 2" xfId="667" xr:uid="{00000000-0005-0000-0000-0000DC010000}"/>
    <cellStyle name="Normal 5" xfId="204" xr:uid="{00000000-0005-0000-0000-0000DD010000}"/>
    <cellStyle name="Normal 5 2" xfId="205" xr:uid="{00000000-0005-0000-0000-0000DE010000}"/>
    <cellStyle name="Normal 5 2 2" xfId="206" xr:uid="{00000000-0005-0000-0000-0000DF010000}"/>
    <cellStyle name="Normal 5 2 2 2" xfId="610" xr:uid="{00000000-0005-0000-0000-0000E0010000}"/>
    <cellStyle name="Normal 5 2 3" xfId="576" xr:uid="{00000000-0005-0000-0000-0000E1010000}"/>
    <cellStyle name="Normal 5 2 4" xfId="883" xr:uid="{6535F12C-C636-473F-9FEB-A3063343620F}"/>
    <cellStyle name="Normal 5 3" xfId="207" xr:uid="{00000000-0005-0000-0000-0000E2010000}"/>
    <cellStyle name="Normal 5 3 2" xfId="654" xr:uid="{00000000-0005-0000-0000-0000E3010000}"/>
    <cellStyle name="Normal 5 4" xfId="208" xr:uid="{00000000-0005-0000-0000-0000E4010000}"/>
    <cellStyle name="Normal 5 4 2" xfId="601" xr:uid="{00000000-0005-0000-0000-0000E5010000}"/>
    <cellStyle name="Normal 5 5" xfId="209" xr:uid="{00000000-0005-0000-0000-0000E6010000}"/>
    <cellStyle name="Normal 5 5 2" xfId="668" xr:uid="{00000000-0005-0000-0000-0000E7010000}"/>
    <cellStyle name="Normal 5 6" xfId="385" xr:uid="{00000000-0005-0000-0000-0000E8010000}"/>
    <cellStyle name="Normal 5 7" xfId="558" xr:uid="{00000000-0005-0000-0000-0000E9010000}"/>
    <cellStyle name="Normal 5 8" xfId="563" xr:uid="{00000000-0005-0000-0000-0000EA010000}"/>
    <cellStyle name="Normal 5 9" xfId="888" xr:uid="{7767AEF3-4595-4F92-9C9A-C37ACCB55ED9}"/>
    <cellStyle name="Normal 6" xfId="210" xr:uid="{00000000-0005-0000-0000-0000EB010000}"/>
    <cellStyle name="Normal 6 10" xfId="755" xr:uid="{795A6799-1BA6-4831-94C9-4D8B94A1BD42}"/>
    <cellStyle name="Normal 6 11" xfId="886" xr:uid="{E12D5870-A6EB-40BE-9C7D-0848086210A2}"/>
    <cellStyle name="Normal 6 2" xfId="211" xr:uid="{00000000-0005-0000-0000-0000EC010000}"/>
    <cellStyle name="Normal 6 2 2" xfId="512" xr:uid="{00000000-0005-0000-0000-0000ED010000}"/>
    <cellStyle name="Normal 6 2 3" xfId="541" xr:uid="{00000000-0005-0000-0000-0000EE010000}"/>
    <cellStyle name="Normal 6 2 4" xfId="655" xr:uid="{00000000-0005-0000-0000-0000EF010000}"/>
    <cellStyle name="Normal 6 2 5" xfId="701" xr:uid="{00000000-0005-0000-0000-0000F0010000}"/>
    <cellStyle name="Normal 6 2 6" xfId="767" xr:uid="{96A45D83-67C4-4CB7-AB73-D2190AD7A9BA}"/>
    <cellStyle name="Normal 6 2 7" xfId="881" xr:uid="{33C51ABA-F7E8-451F-8C40-A6B08757D158}"/>
    <cellStyle name="Normal 6 3" xfId="212" xr:uid="{00000000-0005-0000-0000-0000F1010000}"/>
    <cellStyle name="Normal 6 3 2" xfId="611" xr:uid="{00000000-0005-0000-0000-0000F2010000}"/>
    <cellStyle name="Normal 6 4" xfId="213" xr:uid="{00000000-0005-0000-0000-0000F3010000}"/>
    <cellStyle name="Normal 6 4 2" xfId="669" xr:uid="{00000000-0005-0000-0000-0000F4010000}"/>
    <cellStyle name="Normal 6 5" xfId="333" xr:uid="{00000000-0005-0000-0000-0000F5010000}"/>
    <cellStyle name="Normal 6 6" xfId="386" xr:uid="{00000000-0005-0000-0000-0000F6010000}"/>
    <cellStyle name="Normal 6 7" xfId="516" xr:uid="{00000000-0005-0000-0000-0000F7010000}"/>
    <cellStyle name="Normal 6 8" xfId="564" xr:uid="{00000000-0005-0000-0000-0000F8010000}"/>
    <cellStyle name="Normal 6 9" xfId="696" xr:uid="{00000000-0005-0000-0000-0000F9010000}"/>
    <cellStyle name="Normal 7" xfId="214" xr:uid="{00000000-0005-0000-0000-0000FA010000}"/>
    <cellStyle name="Normal 7 10" xfId="697" xr:uid="{00000000-0005-0000-0000-0000FB010000}"/>
    <cellStyle name="Normal 7 11" xfId="756" xr:uid="{6C31923B-2E99-4A32-A545-3C78C08D9BDC}"/>
    <cellStyle name="Normal 7 12" xfId="885" xr:uid="{50AE513B-E086-4FA2-83D0-7D5EAE5BA308}"/>
    <cellStyle name="Normal 7 2" xfId="215" xr:uid="{00000000-0005-0000-0000-0000FC010000}"/>
    <cellStyle name="Normal 7 2 2" xfId="216" xr:uid="{00000000-0005-0000-0000-0000FD010000}"/>
    <cellStyle name="Normal 7 2 2 2" xfId="604" xr:uid="{00000000-0005-0000-0000-0000FE010000}"/>
    <cellStyle name="Normal 7 2 3" xfId="511" xr:uid="{00000000-0005-0000-0000-0000FF010000}"/>
    <cellStyle name="Normal 7 2 4" xfId="577" xr:uid="{00000000-0005-0000-0000-000000020000}"/>
    <cellStyle name="Normal 7 2 5" xfId="702" xr:uid="{00000000-0005-0000-0000-000001020000}"/>
    <cellStyle name="Normal 7 2 6" xfId="768" xr:uid="{BB2F364E-E847-4EC9-A957-43DCF89400B1}"/>
    <cellStyle name="Normal 7 3" xfId="217" xr:uid="{00000000-0005-0000-0000-000002020000}"/>
    <cellStyle name="Normal 7 3 2" xfId="595" xr:uid="{00000000-0005-0000-0000-000003020000}"/>
    <cellStyle name="Normal 7 4" xfId="218" xr:uid="{00000000-0005-0000-0000-000004020000}"/>
    <cellStyle name="Normal 7 4 2" xfId="670" xr:uid="{00000000-0005-0000-0000-000005020000}"/>
    <cellStyle name="Normal 7 5" xfId="334" xr:uid="{00000000-0005-0000-0000-000006020000}"/>
    <cellStyle name="Normal 7 6" xfId="387" xr:uid="{00000000-0005-0000-0000-000007020000}"/>
    <cellStyle name="Normal 7 7" xfId="515" xr:uid="{00000000-0005-0000-0000-000008020000}"/>
    <cellStyle name="Normal 7 8" xfId="542" xr:uid="{00000000-0005-0000-0000-000009020000}"/>
    <cellStyle name="Normal 7 9" xfId="565" xr:uid="{00000000-0005-0000-0000-00000A020000}"/>
    <cellStyle name="Normal 8" xfId="219" xr:uid="{00000000-0005-0000-0000-00000B020000}"/>
    <cellStyle name="Normal 8 2" xfId="220" xr:uid="{00000000-0005-0000-0000-00000C020000}"/>
    <cellStyle name="Normal 8 2 2" xfId="510" xr:uid="{00000000-0005-0000-0000-00000D020000}"/>
    <cellStyle name="Normal 8 2 3" xfId="578" xr:uid="{00000000-0005-0000-0000-00000E020000}"/>
    <cellStyle name="Normal 8 3" xfId="221" xr:uid="{00000000-0005-0000-0000-00000F020000}"/>
    <cellStyle name="Normal 8 3 2" xfId="596" xr:uid="{00000000-0005-0000-0000-000010020000}"/>
    <cellStyle name="Normal 8 4" xfId="222" xr:uid="{00000000-0005-0000-0000-000011020000}"/>
    <cellStyle name="Normal 8 4 2" xfId="671" xr:uid="{00000000-0005-0000-0000-000012020000}"/>
    <cellStyle name="Normal 8 5" xfId="543" xr:uid="{00000000-0005-0000-0000-000013020000}"/>
    <cellStyle name="Normal 8 6" xfId="569" xr:uid="{00000000-0005-0000-0000-000014020000}"/>
    <cellStyle name="Normal 9" xfId="223" xr:uid="{00000000-0005-0000-0000-000015020000}"/>
    <cellStyle name="Normal 9 10" xfId="746" xr:uid="{E88FCF17-3E74-4D69-A82B-643965904D7F}"/>
    <cellStyle name="Normal 9 11" xfId="764" xr:uid="{812B337D-790B-4B65-A53D-BBE3BFD5B07A}"/>
    <cellStyle name="Normal 9 2" xfId="224" xr:uid="{00000000-0005-0000-0000-000016020000}"/>
    <cellStyle name="Normal 9 2 2" xfId="509" xr:uid="{00000000-0005-0000-0000-000017020000}"/>
    <cellStyle name="Normal 9 2 3" xfId="612" xr:uid="{00000000-0005-0000-0000-000018020000}"/>
    <cellStyle name="Normal 9 2 4" xfId="703" xr:uid="{00000000-0005-0000-0000-000019020000}"/>
    <cellStyle name="Normal 9 2 5" xfId="769" xr:uid="{834557FB-A837-411F-9C85-ED5F4DEA0EFB}"/>
    <cellStyle name="Normal 9 3" xfId="225" xr:uid="{00000000-0005-0000-0000-00001A020000}"/>
    <cellStyle name="Normal 9 4" xfId="414" xr:uid="{00000000-0005-0000-0000-00001B020000}"/>
    <cellStyle name="Normal 9 5" xfId="456" xr:uid="{00000000-0005-0000-0000-00001C020000}"/>
    <cellStyle name="Normal 9 6" xfId="501" xr:uid="{00000000-0005-0000-0000-00001D020000}"/>
    <cellStyle name="Normal 9 7" xfId="544" xr:uid="{00000000-0005-0000-0000-00001E020000}"/>
    <cellStyle name="Normal 9 8" xfId="575" xr:uid="{00000000-0005-0000-0000-00001F020000}"/>
    <cellStyle name="Normal 9 9" xfId="698" xr:uid="{00000000-0005-0000-0000-000020020000}"/>
    <cellStyle name="Normal 9_Table 2.2.5" xfId="226" xr:uid="{00000000-0005-0000-0000-000021020000}"/>
    <cellStyle name="Normal_T4" xfId="227" xr:uid="{00000000-0005-0000-0000-000022020000}"/>
    <cellStyle name="Normál_t6" xfId="228" xr:uid="{00000000-0005-0000-0000-000023020000}"/>
    <cellStyle name="Normalny 2" xfId="229" xr:uid="{00000000-0005-0000-0000-000024020000}"/>
    <cellStyle name="Normalny 2 2" xfId="661" xr:uid="{00000000-0005-0000-0000-000025020000}"/>
    <cellStyle name="Normalny 3" xfId="230" xr:uid="{00000000-0005-0000-0000-000026020000}"/>
    <cellStyle name="Normalny 3 2" xfId="663" xr:uid="{00000000-0005-0000-0000-000027020000}"/>
    <cellStyle name="Note 2" xfId="231" xr:uid="{00000000-0005-0000-0000-000028020000}"/>
    <cellStyle name="Note 2 2" xfId="232" xr:uid="{00000000-0005-0000-0000-000029020000}"/>
    <cellStyle name="Note 2 2 2" xfId="656" xr:uid="{00000000-0005-0000-0000-00002A020000}"/>
    <cellStyle name="Note 2 3" xfId="415" xr:uid="{00000000-0005-0000-0000-00002B020000}"/>
    <cellStyle name="Note 2 4" xfId="457" xr:uid="{00000000-0005-0000-0000-00002C020000}"/>
    <cellStyle name="Note 2 5" xfId="502" xr:uid="{00000000-0005-0000-0000-00002D020000}"/>
    <cellStyle name="Note 2 6" xfId="545" xr:uid="{00000000-0005-0000-0000-00002E020000}"/>
    <cellStyle name="Note 2 7" xfId="616" xr:uid="{00000000-0005-0000-0000-00002F020000}"/>
    <cellStyle name="Note 2 8" xfId="747" xr:uid="{051F18DD-0E08-4714-96C8-46E6A4B20E78}"/>
    <cellStyle name="Note 2 9" xfId="788" xr:uid="{4EF8544E-10A6-4070-BDFA-63A6C803DF5E}"/>
    <cellStyle name="Note 3" xfId="233" xr:uid="{00000000-0005-0000-0000-000030020000}"/>
    <cellStyle name="Note 3 2" xfId="416" xr:uid="{00000000-0005-0000-0000-000031020000}"/>
    <cellStyle name="Note 3 3" xfId="458" xr:uid="{00000000-0005-0000-0000-000032020000}"/>
    <cellStyle name="Note 3 4" xfId="503" xr:uid="{00000000-0005-0000-0000-000033020000}"/>
    <cellStyle name="Note 3 5" xfId="546" xr:uid="{00000000-0005-0000-0000-000034020000}"/>
    <cellStyle name="Note 3 6" xfId="676" xr:uid="{00000000-0005-0000-0000-000035020000}"/>
    <cellStyle name="Note 3 7" xfId="748" xr:uid="{AE949567-BD62-479E-8A9C-19A8C8D3EB60}"/>
    <cellStyle name="Note 4" xfId="234" xr:uid="{00000000-0005-0000-0000-000036020000}"/>
    <cellStyle name="Note 4 2" xfId="417" xr:uid="{00000000-0005-0000-0000-000037020000}"/>
    <cellStyle name="Note 4 3" xfId="459" xr:uid="{00000000-0005-0000-0000-000038020000}"/>
    <cellStyle name="Note 4 4" xfId="504" xr:uid="{00000000-0005-0000-0000-000039020000}"/>
    <cellStyle name="Note 4 5" xfId="749" xr:uid="{9293FB08-CAA3-41E0-BFB0-3681E1174505}"/>
    <cellStyle name="Note 4 6" xfId="821" xr:uid="{DF78111E-A8B9-4334-AA5C-BC42EB13017A}"/>
    <cellStyle name="Note 4 7" xfId="864" xr:uid="{2BB3D411-670F-48E4-A9A7-AF8660CBAAE4}"/>
    <cellStyle name="Note 5" xfId="828" xr:uid="{E73FCFD6-7FBF-4BD6-8454-916CF8AF1369}"/>
    <cellStyle name="Note 5 2" xfId="868" xr:uid="{55B47F26-C562-4D40-98EA-27F14A363353}"/>
    <cellStyle name="notice_theme" xfId="235" xr:uid="{00000000-0005-0000-0000-00003A020000}"/>
    <cellStyle name="num_note" xfId="236" xr:uid="{00000000-0005-0000-0000-00003B020000}"/>
    <cellStyle name="NumberCellStyle" xfId="237" xr:uid="{00000000-0005-0000-0000-00003C020000}"/>
    <cellStyle name="Output" xfId="347" builtinId="21" customBuiltin="1"/>
    <cellStyle name="Output 2" xfId="238" xr:uid="{00000000-0005-0000-0000-00003E020000}"/>
    <cellStyle name="Output 3" xfId="239" xr:uid="{00000000-0005-0000-0000-00003F020000}"/>
    <cellStyle name="Per cent" xfId="240" builtinId="5"/>
    <cellStyle name="Percent 2" xfId="241" xr:uid="{00000000-0005-0000-0000-000041020000}"/>
    <cellStyle name="Percent 2 2" xfId="242" xr:uid="{00000000-0005-0000-0000-000042020000}"/>
    <cellStyle name="Percent 2 2 2" xfId="613" xr:uid="{00000000-0005-0000-0000-000043020000}"/>
    <cellStyle name="Percent 2 3" xfId="243" xr:uid="{00000000-0005-0000-0000-000044020000}"/>
    <cellStyle name="Percent 2 3 2" xfId="602" xr:uid="{00000000-0005-0000-0000-000045020000}"/>
    <cellStyle name="Percent 2 4" xfId="505" xr:uid="{00000000-0005-0000-0000-000046020000}"/>
    <cellStyle name="Percent 2 5" xfId="548" xr:uid="{00000000-0005-0000-0000-000047020000}"/>
    <cellStyle name="Percent 2 6" xfId="705" xr:uid="{00000000-0005-0000-0000-000048020000}"/>
    <cellStyle name="Percent 2 7" xfId="751" xr:uid="{FC943FB2-149A-448F-A7C3-81B6F7A34140}"/>
    <cellStyle name="Percent 2 8" xfId="771" xr:uid="{FA902418-CA6B-44F5-9DEA-B55306024F51}"/>
    <cellStyle name="Percent 3" xfId="244" xr:uid="{00000000-0005-0000-0000-000049020000}"/>
    <cellStyle name="Percent 3 2" xfId="245" xr:uid="{00000000-0005-0000-0000-00004A020000}"/>
    <cellStyle name="Percent 3 2 2" xfId="657" xr:uid="{00000000-0005-0000-0000-00004B020000}"/>
    <cellStyle name="Percent 3 3" xfId="246" xr:uid="{00000000-0005-0000-0000-00004C020000}"/>
    <cellStyle name="Percent 3 3 2" xfId="603" xr:uid="{00000000-0005-0000-0000-00004D020000}"/>
    <cellStyle name="Percent 4" xfId="247" xr:uid="{00000000-0005-0000-0000-00004E020000}"/>
    <cellStyle name="Percent 4 2" xfId="614" xr:uid="{00000000-0005-0000-0000-00004F020000}"/>
    <cellStyle name="Percent 5" xfId="248" xr:uid="{00000000-0005-0000-0000-000050020000}"/>
    <cellStyle name="Percent 6" xfId="249" xr:uid="{00000000-0005-0000-0000-000051020000}"/>
    <cellStyle name="Percent 6 2" xfId="673" xr:uid="{00000000-0005-0000-0000-000052020000}"/>
    <cellStyle name="Percent 7" xfId="691" xr:uid="{00000000-0005-0000-0000-000053020000}"/>
    <cellStyle name="Procent 2" xfId="250" xr:uid="{00000000-0005-0000-0000-000054020000}"/>
    <cellStyle name="Procent 2 2" xfId="549" xr:uid="{00000000-0005-0000-0000-000055020000}"/>
    <cellStyle name="Procent 3" xfId="251" xr:uid="{00000000-0005-0000-0000-000056020000}"/>
    <cellStyle name="Procent 3 2" xfId="581" xr:uid="{00000000-0005-0000-0000-000057020000}"/>
    <cellStyle name="Prozent 2 2 2" xfId="336" xr:uid="{00000000-0005-0000-0000-000058020000}"/>
    <cellStyle name="Prozent 2 2 2 2" xfId="560" xr:uid="{00000000-0005-0000-0000-000059020000}"/>
    <cellStyle name="Prozent 2 2 2 3" xfId="761" xr:uid="{D1C525CF-C7B6-4E26-AFF5-D0C542C41399}"/>
    <cellStyle name="Prozent 3 2 2 2" xfId="335" xr:uid="{00000000-0005-0000-0000-00005A020000}"/>
    <cellStyle name="Prozent 3 2 2 2 2" xfId="559" xr:uid="{00000000-0005-0000-0000-00005B020000}"/>
    <cellStyle name="Prozent 3 2 2 2 3" xfId="760" xr:uid="{5FCF88ED-EA71-4D0E-9034-D933EB722521}"/>
    <cellStyle name="Prozent 4 2" xfId="337" xr:uid="{00000000-0005-0000-0000-00005C020000}"/>
    <cellStyle name="Prozent 4 2 2" xfId="561" xr:uid="{00000000-0005-0000-0000-00005D020000}"/>
    <cellStyle name="Prozent 4 2 3" xfId="762" xr:uid="{5A56ABD5-F132-4D59-8EB1-0AEB92F72C71}"/>
    <cellStyle name="Publication_style" xfId="252" xr:uid="{00000000-0005-0000-0000-00005E020000}"/>
    <cellStyle name="PZ1" xfId="253" xr:uid="{00000000-0005-0000-0000-00005F020000}"/>
    <cellStyle name="Refdb standard" xfId="254" xr:uid="{00000000-0005-0000-0000-000060020000}"/>
    <cellStyle name="Refdb standard 2" xfId="255" xr:uid="{00000000-0005-0000-0000-000061020000}"/>
    <cellStyle name="Refdb standard 3" xfId="567" xr:uid="{00000000-0005-0000-0000-000062020000}"/>
    <cellStyle name="Reference" xfId="256" xr:uid="{00000000-0005-0000-0000-000063020000}"/>
    <cellStyle name="Resultat" xfId="257" xr:uid="{00000000-0005-0000-0000-000064020000}"/>
    <cellStyle name="Row heading" xfId="258" xr:uid="{00000000-0005-0000-0000-000065020000}"/>
    <cellStyle name="Row_Headings" xfId="259" xr:uid="{00000000-0005-0000-0000-000066020000}"/>
    <cellStyle name="rowfield" xfId="260" xr:uid="{00000000-0005-0000-0000-000067020000}"/>
    <cellStyle name="rowfield 2" xfId="550" xr:uid="{00000000-0005-0000-0000-000068020000}"/>
    <cellStyle name="Source" xfId="261" xr:uid="{00000000-0005-0000-0000-000069020000}"/>
    <cellStyle name="source 10" xfId="822" xr:uid="{D71255B0-A5D2-461D-8C88-69805D78C6C0}"/>
    <cellStyle name="Source 2" xfId="262" xr:uid="{00000000-0005-0000-0000-00006A020000}"/>
    <cellStyle name="source 2 2" xfId="552" xr:uid="{00000000-0005-0000-0000-00006B020000}"/>
    <cellStyle name="source 3" xfId="551" xr:uid="{00000000-0005-0000-0000-00006C020000}"/>
    <cellStyle name="source 4" xfId="556" xr:uid="{00000000-0005-0000-0000-00006D020000}"/>
    <cellStyle name="source 5" xfId="547" xr:uid="{00000000-0005-0000-0000-00006E020000}"/>
    <cellStyle name="source 6" xfId="824" xr:uid="{466411C6-6F9D-4C40-B937-A572FE8329C2}"/>
    <cellStyle name="source 7" xfId="803" xr:uid="{D70339A1-BBB6-415B-B87D-C9DE9F0863AC}"/>
    <cellStyle name="source 8" xfId="823" xr:uid="{BDB5066A-E855-4A30-901C-2099056CD132}"/>
    <cellStyle name="source 9" xfId="804" xr:uid="{4F163719-2E54-4D08-BA7C-66DA81EBEEE8}"/>
    <cellStyle name="Source Hed" xfId="263" xr:uid="{00000000-0005-0000-0000-00006F020000}"/>
    <cellStyle name="Source Letter" xfId="264" xr:uid="{00000000-0005-0000-0000-000070020000}"/>
    <cellStyle name="Source Superscript" xfId="265" xr:uid="{00000000-0005-0000-0000-000071020000}"/>
    <cellStyle name="Source Superscript 2" xfId="266" xr:uid="{00000000-0005-0000-0000-000072020000}"/>
    <cellStyle name="Source Text" xfId="267" xr:uid="{00000000-0005-0000-0000-000073020000}"/>
    <cellStyle name="Source Text 2" xfId="268" xr:uid="{00000000-0005-0000-0000-000074020000}"/>
    <cellStyle name="Standard 2" xfId="269" xr:uid="{00000000-0005-0000-0000-000075020000}"/>
    <cellStyle name="Standard 2 2" xfId="270" xr:uid="{00000000-0005-0000-0000-000076020000}"/>
    <cellStyle name="Standard 2 2 2" xfId="664" xr:uid="{00000000-0005-0000-0000-000077020000}"/>
    <cellStyle name="Standard 2 3" xfId="418" xr:uid="{00000000-0005-0000-0000-000078020000}"/>
    <cellStyle name="Standard 3" xfId="271" xr:uid="{00000000-0005-0000-0000-000079020000}"/>
    <cellStyle name="Standard 3 2" xfId="498" xr:uid="{00000000-0005-0000-0000-00007A020000}"/>
    <cellStyle name="Standard 3 3" xfId="662" xr:uid="{00000000-0005-0000-0000-00007B020000}"/>
    <cellStyle name="Standard 3 4" xfId="707" xr:uid="{00000000-0005-0000-0000-00007C020000}"/>
    <cellStyle name="Standard 3 5" xfId="753" xr:uid="{E52C2D23-2280-4E9A-90E5-1C84E2C245A3}"/>
    <cellStyle name="Standard 3 6" xfId="773" xr:uid="{E39EEC69-3EF0-4F88-91E2-2244E2B44DDD}"/>
    <cellStyle name="Standard 5" xfId="272" xr:uid="{00000000-0005-0000-0000-00007D020000}"/>
    <cellStyle name="Standard 5 2" xfId="665" xr:uid="{00000000-0005-0000-0000-00007E020000}"/>
    <cellStyle name="Standard_02" xfId="273" xr:uid="{00000000-0005-0000-0000-00007F020000}"/>
    <cellStyle name="State" xfId="274" xr:uid="{00000000-0005-0000-0000-000081020000}"/>
    <cellStyle name="Superscript" xfId="275" xr:uid="{00000000-0005-0000-0000-000082020000}"/>
    <cellStyle name="Superscript 2" xfId="276" xr:uid="{00000000-0005-0000-0000-000083020000}"/>
    <cellStyle name="Table Data" xfId="277" xr:uid="{00000000-0005-0000-0000-000084020000}"/>
    <cellStyle name="Table Head Top" xfId="278" xr:uid="{00000000-0005-0000-0000-000085020000}"/>
    <cellStyle name="Table Hed Side" xfId="279" xr:uid="{00000000-0005-0000-0000-000086020000}"/>
    <cellStyle name="Table Title" xfId="280" xr:uid="{00000000-0005-0000-0000-000087020000}"/>
    <cellStyle name="tableau | cellule | normal | decimal 1" xfId="281" xr:uid="{00000000-0005-0000-0000-000088020000}"/>
    <cellStyle name="tableau | cellule | normal | pourcentage | decimal 1" xfId="282" xr:uid="{00000000-0005-0000-0000-000089020000}"/>
    <cellStyle name="tableau | cellule | total | decimal 1" xfId="283" xr:uid="{00000000-0005-0000-0000-00008A020000}"/>
    <cellStyle name="tableau | coin superieur gauche" xfId="284" xr:uid="{00000000-0005-0000-0000-00008B020000}"/>
    <cellStyle name="tableau | coin superieur gauche 2" xfId="570" xr:uid="{00000000-0005-0000-0000-00008C020000}"/>
    <cellStyle name="tableau | entete-colonne | series" xfId="285" xr:uid="{00000000-0005-0000-0000-00008D020000}"/>
    <cellStyle name="tableau | entete-colonne | series 2" xfId="571" xr:uid="{00000000-0005-0000-0000-00008E020000}"/>
    <cellStyle name="tableau | entete-ligne | normal" xfId="286" xr:uid="{00000000-0005-0000-0000-00008F020000}"/>
    <cellStyle name="tableau | entete-ligne | normal 2" xfId="572" xr:uid="{00000000-0005-0000-0000-000090020000}"/>
    <cellStyle name="tableau | entete-ligne | total" xfId="287" xr:uid="{00000000-0005-0000-0000-000091020000}"/>
    <cellStyle name="tableau | ligne-titre | niveau1" xfId="288" xr:uid="{00000000-0005-0000-0000-000092020000}"/>
    <cellStyle name="tableau | ligne-titre | niveau1 2" xfId="573" xr:uid="{00000000-0005-0000-0000-000093020000}"/>
    <cellStyle name="tableau | ligne-titre | niveau2" xfId="289" xr:uid="{00000000-0005-0000-0000-000094020000}"/>
    <cellStyle name="tableau | ligne-titre | niveau2 2" xfId="574" xr:uid="{00000000-0005-0000-0000-000095020000}"/>
    <cellStyle name="Test" xfId="290" xr:uid="{00000000-0005-0000-0000-000096020000}"/>
    <cellStyle name="Test 2" xfId="553" xr:uid="{00000000-0005-0000-0000-000097020000}"/>
    <cellStyle name="Title" xfId="291" builtinId="15" customBuiltin="1"/>
    <cellStyle name="Title 2" xfId="292" xr:uid="{00000000-0005-0000-0000-000099020000}"/>
    <cellStyle name="Title 2 2" xfId="293" xr:uid="{00000000-0005-0000-0000-00009A020000}"/>
    <cellStyle name="Title 3" xfId="675" xr:uid="{00000000-0005-0000-0000-00009B020000}"/>
    <cellStyle name="Title Text" xfId="294" xr:uid="{00000000-0005-0000-0000-00009C020000}"/>
    <cellStyle name="Title Text 1" xfId="295" xr:uid="{00000000-0005-0000-0000-00009D020000}"/>
    <cellStyle name="Title Text 2" xfId="296" xr:uid="{00000000-0005-0000-0000-00009E020000}"/>
    <cellStyle name="Title-1" xfId="297" xr:uid="{00000000-0005-0000-0000-00009F020000}"/>
    <cellStyle name="Title-2" xfId="298" xr:uid="{00000000-0005-0000-0000-0000A0020000}"/>
    <cellStyle name="Title-3" xfId="299" xr:uid="{00000000-0005-0000-0000-0000A1020000}"/>
    <cellStyle name="Titre colonne" xfId="300" xr:uid="{00000000-0005-0000-0000-0000A2020000}"/>
    <cellStyle name="Titre colonnes" xfId="301" xr:uid="{00000000-0005-0000-0000-0000A3020000}"/>
    <cellStyle name="Titre colonnes 2" xfId="302" xr:uid="{00000000-0005-0000-0000-0000A4020000}"/>
    <cellStyle name="Titre general" xfId="303" xr:uid="{00000000-0005-0000-0000-0000A5020000}"/>
    <cellStyle name="Titre général" xfId="304" xr:uid="{00000000-0005-0000-0000-0000A6020000}"/>
    <cellStyle name="Titre ligne" xfId="305" xr:uid="{00000000-0005-0000-0000-0000A7020000}"/>
    <cellStyle name="Titre ligne 2" xfId="306" xr:uid="{00000000-0005-0000-0000-0000A8020000}"/>
    <cellStyle name="Titre lignes" xfId="307" xr:uid="{00000000-0005-0000-0000-0000A9020000}"/>
    <cellStyle name="Titre lignes 2" xfId="308" xr:uid="{00000000-0005-0000-0000-0000AA020000}"/>
    <cellStyle name="Titre tableau" xfId="309" xr:uid="{00000000-0005-0000-0000-0000AB020000}"/>
    <cellStyle name="Total" xfId="353" builtinId="25" customBuiltin="1"/>
    <cellStyle name="Total 2" xfId="310" xr:uid="{00000000-0005-0000-0000-0000AD020000}"/>
    <cellStyle name="Total 2 2" xfId="554" xr:uid="{00000000-0005-0000-0000-0000AE020000}"/>
    <cellStyle name="Total 3" xfId="311" xr:uid="{00000000-0005-0000-0000-0000AF020000}"/>
    <cellStyle name="Total 4" xfId="312" xr:uid="{00000000-0005-0000-0000-0000B0020000}"/>
    <cellStyle name="Total 5" xfId="313" xr:uid="{00000000-0005-0000-0000-0000B1020000}"/>
    <cellStyle name="Total intermediaire" xfId="314" xr:uid="{00000000-0005-0000-0000-0000B2020000}"/>
    <cellStyle name="Total intermediaire 0" xfId="315" xr:uid="{00000000-0005-0000-0000-0000B3020000}"/>
    <cellStyle name="Total intermediaire 1" xfId="316" xr:uid="{00000000-0005-0000-0000-0000B4020000}"/>
    <cellStyle name="Total intermediaire 2" xfId="317" xr:uid="{00000000-0005-0000-0000-0000B5020000}"/>
    <cellStyle name="Total intermediaire 3" xfId="318" xr:uid="{00000000-0005-0000-0000-0000B6020000}"/>
    <cellStyle name="Total intermediaire 4" xfId="319" xr:uid="{00000000-0005-0000-0000-0000B7020000}"/>
    <cellStyle name="Total intermediaire 5" xfId="320" xr:uid="{00000000-0005-0000-0000-0000B8020000}"/>
    <cellStyle name="Total tableau" xfId="321" xr:uid="{00000000-0005-0000-0000-0000B9020000}"/>
    <cellStyle name="Tusental 2" xfId="322" xr:uid="{00000000-0005-0000-0000-0000BA020000}"/>
    <cellStyle name="Tusental 2 2" xfId="555" xr:uid="{00000000-0005-0000-0000-0000BB020000}"/>
    <cellStyle name="Virgül [0]_08-01" xfId="323" xr:uid="{00000000-0005-0000-0000-0000BC020000}"/>
    <cellStyle name="Virgül_08-01" xfId="324" xr:uid="{00000000-0005-0000-0000-0000BD020000}"/>
    <cellStyle name="Warning Text" xfId="351" builtinId="11" customBuiltin="1"/>
    <cellStyle name="Warning Text 2" xfId="325" xr:uid="{00000000-0005-0000-0000-0000BF020000}"/>
    <cellStyle name="Warning Text 3" xfId="326" xr:uid="{00000000-0005-0000-0000-0000C0020000}"/>
    <cellStyle name="Wrap" xfId="327" xr:uid="{00000000-0005-0000-0000-0000C1020000}"/>
    <cellStyle name="Wrap 2" xfId="328" xr:uid="{00000000-0005-0000-0000-0000C2020000}"/>
    <cellStyle name="Wrap Bold" xfId="329" xr:uid="{00000000-0005-0000-0000-0000C3020000}"/>
    <cellStyle name="Wrap Title" xfId="330" xr:uid="{00000000-0005-0000-0000-0000C4020000}"/>
    <cellStyle name="Wrap_NTS99-~11" xfId="331" xr:uid="{00000000-0005-0000-0000-0000C502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AF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AF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00FFFF"/>
      <rgbColor rgb="00993300"/>
      <rgbColor rgb="00993366"/>
      <rgbColor rgb="00333399"/>
      <rgbColor rgb="00333333"/>
    </indexedColors>
    <mruColors>
      <color rgb="FF0000FF"/>
      <color rgb="FF00CCFF"/>
      <color rgb="FFCCFFFF"/>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tinyurl.com/zhrtb5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5"/>
  <sheetViews>
    <sheetView tabSelected="1" zoomScale="55" zoomScaleNormal="55" workbookViewId="0">
      <pane xSplit="5" ySplit="5" topLeftCell="F6" activePane="bottomRight" state="frozen"/>
      <selection pane="topRight" activeCell="K1" sqref="K1"/>
      <selection pane="bottomLeft" activeCell="A9" sqref="A9"/>
      <selection pane="bottomRight" activeCell="AJ14" sqref="AJ14"/>
    </sheetView>
  </sheetViews>
  <sheetFormatPr defaultRowHeight="15"/>
  <cols>
    <col min="1" max="1" width="39.42578125" style="2" customWidth="1"/>
    <col min="2" max="2" width="114.140625" style="2" customWidth="1"/>
    <col min="3" max="3" width="30" style="2" customWidth="1"/>
    <col min="4" max="4" width="9.5703125" style="2" customWidth="1"/>
    <col min="5" max="5" width="26.5703125" style="2" bestFit="1" customWidth="1"/>
    <col min="6" max="6" width="9.7109375" style="3" customWidth="1"/>
    <col min="7" max="7" width="12.28515625" style="2" customWidth="1"/>
    <col min="8" max="8" width="14.5703125" style="2" customWidth="1"/>
    <col min="9" max="35" width="15.42578125" style="2" customWidth="1"/>
    <col min="36" max="36" width="9.28515625" style="2" customWidth="1"/>
    <col min="37" max="37" width="10" style="2" customWidth="1"/>
    <col min="38" max="38" width="17.7109375" style="2" customWidth="1"/>
    <col min="39" max="16384" width="9.140625" style="2"/>
  </cols>
  <sheetData>
    <row r="1" spans="1:52" ht="18">
      <c r="A1" s="36" t="s">
        <v>95</v>
      </c>
      <c r="B1" s="35"/>
    </row>
    <row r="2" spans="1:52">
      <c r="A2" s="87" t="s">
        <v>154</v>
      </c>
      <c r="B2" s="35"/>
    </row>
    <row r="3" spans="1:52">
      <c r="A3" s="56" t="s">
        <v>155</v>
      </c>
      <c r="B3" s="35"/>
    </row>
    <row r="4" spans="1:52" ht="13.5" customHeight="1">
      <c r="A4" s="88" t="s">
        <v>156</v>
      </c>
    </row>
    <row r="5" spans="1:52" s="7" customFormat="1" ht="148.5" customHeight="1">
      <c r="A5" s="7" t="s">
        <v>180</v>
      </c>
      <c r="B5" s="7" t="s">
        <v>180</v>
      </c>
      <c r="C5" s="7" t="s">
        <v>180</v>
      </c>
      <c r="D5" s="7" t="s">
        <v>180</v>
      </c>
      <c r="E5" s="7" t="s">
        <v>180</v>
      </c>
      <c r="F5" s="20" t="s">
        <v>50</v>
      </c>
      <c r="G5" s="24" t="s">
        <v>73</v>
      </c>
      <c r="H5" s="20" t="s">
        <v>52</v>
      </c>
      <c r="I5" s="24" t="s">
        <v>84</v>
      </c>
      <c r="J5" s="20" t="s">
        <v>63</v>
      </c>
      <c r="K5" s="24" t="s">
        <v>53</v>
      </c>
      <c r="L5" s="20" t="s">
        <v>55</v>
      </c>
      <c r="M5" s="24" t="s">
        <v>14</v>
      </c>
      <c r="N5" s="20" t="s">
        <v>56</v>
      </c>
      <c r="O5" s="24" t="s">
        <v>15</v>
      </c>
      <c r="P5" s="20" t="s">
        <v>58</v>
      </c>
      <c r="Q5" s="24" t="s">
        <v>79</v>
      </c>
      <c r="R5" s="20" t="s">
        <v>59</v>
      </c>
      <c r="S5" s="24" t="s">
        <v>109</v>
      </c>
      <c r="T5" s="24" t="s">
        <v>69</v>
      </c>
      <c r="U5" s="20" t="s">
        <v>60</v>
      </c>
      <c r="V5" s="24" t="s">
        <v>61</v>
      </c>
      <c r="W5" s="20" t="s">
        <v>65</v>
      </c>
      <c r="X5" s="24" t="s">
        <v>68</v>
      </c>
      <c r="Y5" s="20" t="s">
        <v>64</v>
      </c>
      <c r="Z5" s="24" t="s">
        <v>70</v>
      </c>
      <c r="AA5" s="20" t="s">
        <v>16</v>
      </c>
      <c r="AB5" s="24" t="s">
        <v>72</v>
      </c>
      <c r="AC5" s="20" t="s">
        <v>81</v>
      </c>
      <c r="AD5" s="24" t="s">
        <v>85</v>
      </c>
      <c r="AE5" s="20" t="s">
        <v>80</v>
      </c>
      <c r="AF5" s="24" t="s">
        <v>75</v>
      </c>
      <c r="AG5" s="20" t="s">
        <v>77</v>
      </c>
      <c r="AH5" s="24" t="s">
        <v>122</v>
      </c>
      <c r="AI5" s="20" t="s">
        <v>121</v>
      </c>
      <c r="AJ5" s="20" t="s">
        <v>50</v>
      </c>
      <c r="AK5" s="20" t="s">
        <v>44</v>
      </c>
      <c r="AL5" s="20" t="s">
        <v>13</v>
      </c>
    </row>
    <row r="6" spans="1:52" s="7" customFormat="1" ht="148.5" customHeight="1">
      <c r="A6" s="19" t="s">
        <v>151</v>
      </c>
      <c r="B6" s="19" t="s">
        <v>152</v>
      </c>
      <c r="C6" s="19" t="s">
        <v>153</v>
      </c>
      <c r="D6" s="89" t="s">
        <v>92</v>
      </c>
      <c r="E6" s="90" t="s">
        <v>51</v>
      </c>
      <c r="F6" s="84" t="s">
        <v>150</v>
      </c>
      <c r="G6" s="91" t="s">
        <v>10</v>
      </c>
      <c r="H6" s="92" t="s">
        <v>1</v>
      </c>
      <c r="I6" s="91" t="s">
        <v>86</v>
      </c>
      <c r="J6" s="92" t="s">
        <v>62</v>
      </c>
      <c r="K6" s="91" t="s">
        <v>54</v>
      </c>
      <c r="L6" s="92" t="s">
        <v>3</v>
      </c>
      <c r="M6" s="91" t="s">
        <v>2</v>
      </c>
      <c r="N6" s="92" t="s">
        <v>57</v>
      </c>
      <c r="O6" s="91" t="s">
        <v>132</v>
      </c>
      <c r="P6" s="92" t="s">
        <v>4</v>
      </c>
      <c r="Q6" s="91" t="s">
        <v>24</v>
      </c>
      <c r="R6" s="92" t="s">
        <v>5</v>
      </c>
      <c r="S6" s="91" t="s">
        <v>110</v>
      </c>
      <c r="T6" s="91" t="s">
        <v>71</v>
      </c>
      <c r="U6" s="92" t="s">
        <v>6</v>
      </c>
      <c r="V6" s="91" t="s">
        <v>7</v>
      </c>
      <c r="W6" s="92" t="s">
        <v>67</v>
      </c>
      <c r="X6" s="91" t="s">
        <v>8</v>
      </c>
      <c r="Y6" s="92" t="s">
        <v>66</v>
      </c>
      <c r="Z6" s="91" t="s">
        <v>133</v>
      </c>
      <c r="AA6" s="92" t="s">
        <v>9</v>
      </c>
      <c r="AB6" s="91" t="s">
        <v>74</v>
      </c>
      <c r="AC6" s="92" t="s">
        <v>11</v>
      </c>
      <c r="AD6" s="91" t="s">
        <v>87</v>
      </c>
      <c r="AE6" s="92" t="s">
        <v>12</v>
      </c>
      <c r="AF6" s="91" t="s">
        <v>76</v>
      </c>
      <c r="AG6" s="92" t="s">
        <v>78</v>
      </c>
      <c r="AH6" s="91" t="s">
        <v>124</v>
      </c>
      <c r="AI6" s="92" t="s">
        <v>123</v>
      </c>
      <c r="AJ6" s="93" t="s">
        <v>47</v>
      </c>
      <c r="AK6" s="93" t="s">
        <v>48</v>
      </c>
      <c r="AL6" s="93" t="s">
        <v>49</v>
      </c>
    </row>
    <row r="7" spans="1:52" ht="15.75">
      <c r="A7" s="18" t="s">
        <v>25</v>
      </c>
      <c r="B7" s="1" t="s">
        <v>88</v>
      </c>
      <c r="C7" s="2" t="s">
        <v>0</v>
      </c>
      <c r="D7" s="8">
        <v>2024</v>
      </c>
      <c r="E7" s="22" t="s">
        <v>82</v>
      </c>
      <c r="F7" s="11">
        <v>5.7690323000000001</v>
      </c>
      <c r="G7" s="59">
        <v>9.1999999999999993</v>
      </c>
      <c r="H7" s="58">
        <v>11.8</v>
      </c>
      <c r="I7" s="60">
        <v>6.4</v>
      </c>
      <c r="J7" s="58">
        <v>1</v>
      </c>
      <c r="K7" s="60">
        <v>10.9</v>
      </c>
      <c r="L7" s="58">
        <v>83.5</v>
      </c>
      <c r="M7" s="60">
        <v>6</v>
      </c>
      <c r="N7" s="58">
        <v>1.4</v>
      </c>
      <c r="O7" s="60">
        <v>10.4</v>
      </c>
      <c r="P7" s="58">
        <v>48.6</v>
      </c>
      <c r="Q7" s="60">
        <v>5.6</v>
      </c>
      <c r="R7" s="58">
        <v>68.5</v>
      </c>
      <c r="S7" s="60">
        <v>3.9</v>
      </c>
      <c r="T7" s="60">
        <v>9.6</v>
      </c>
      <c r="U7" s="58">
        <v>5.4</v>
      </c>
      <c r="V7" s="60">
        <v>59</v>
      </c>
      <c r="W7" s="58">
        <v>2.9</v>
      </c>
      <c r="X7" s="60">
        <v>0.7</v>
      </c>
      <c r="Y7" s="58">
        <v>1.9</v>
      </c>
      <c r="Z7" s="60">
        <v>0.6</v>
      </c>
      <c r="AA7" s="58">
        <v>17.899999999999999</v>
      </c>
      <c r="AB7" s="60">
        <v>36.6</v>
      </c>
      <c r="AC7" s="58">
        <v>10.6</v>
      </c>
      <c r="AD7" s="60">
        <v>19.100000000000001</v>
      </c>
      <c r="AE7" s="58">
        <v>10.6</v>
      </c>
      <c r="AF7" s="60">
        <v>2.1</v>
      </c>
      <c r="AG7" s="58">
        <v>5.4</v>
      </c>
      <c r="AH7" s="27">
        <v>449.6</v>
      </c>
      <c r="AI7" s="11">
        <v>347.8</v>
      </c>
      <c r="AJ7" s="9">
        <f>F7</f>
        <v>5.7690323000000001</v>
      </c>
      <c r="AK7" s="9">
        <v>67.353582000000003</v>
      </c>
      <c r="AL7" s="9">
        <v>69.281436999999997</v>
      </c>
    </row>
    <row r="8" spans="1:52" ht="15.75">
      <c r="A8" s="18" t="s">
        <v>25</v>
      </c>
      <c r="B8" s="1" t="s">
        <v>17</v>
      </c>
      <c r="C8" s="10" t="s">
        <v>18</v>
      </c>
      <c r="D8" s="10"/>
      <c r="E8" s="22" t="s">
        <v>82</v>
      </c>
      <c r="F8" s="11">
        <v>77.957999999999998</v>
      </c>
      <c r="G8" s="42">
        <v>83.878</v>
      </c>
      <c r="H8" s="12">
        <v>30.667000000000002</v>
      </c>
      <c r="I8" s="25">
        <v>110.996</v>
      </c>
      <c r="J8" s="12">
        <v>9.2530000000000001</v>
      </c>
      <c r="K8" s="25">
        <v>78.870999999999995</v>
      </c>
      <c r="L8" s="12">
        <v>357.56900000000002</v>
      </c>
      <c r="M8" s="25">
        <v>42.924999999999997</v>
      </c>
      <c r="N8" s="12">
        <v>45.335999999999999</v>
      </c>
      <c r="O8" s="25">
        <v>131.69399999999999</v>
      </c>
      <c r="P8" s="12">
        <v>505.983</v>
      </c>
      <c r="Q8" s="25">
        <v>338.411</v>
      </c>
      <c r="R8" s="12">
        <v>638.47500000000002</v>
      </c>
      <c r="S8" s="25">
        <v>56.594000000000001</v>
      </c>
      <c r="T8" s="25">
        <v>93.012</v>
      </c>
      <c r="U8" s="12">
        <v>69.947000000000003</v>
      </c>
      <c r="V8" s="25">
        <v>302.07900000000001</v>
      </c>
      <c r="W8" s="12">
        <v>65.284000000000006</v>
      </c>
      <c r="X8" s="25">
        <v>2.5950000000000002</v>
      </c>
      <c r="Y8" s="12">
        <v>64.585999999999999</v>
      </c>
      <c r="Z8" s="25">
        <v>0.316</v>
      </c>
      <c r="AA8" s="12">
        <v>37.378</v>
      </c>
      <c r="AB8" s="6">
        <v>311.928</v>
      </c>
      <c r="AC8" s="12">
        <v>92.227000000000004</v>
      </c>
      <c r="AD8" s="25">
        <v>238.398</v>
      </c>
      <c r="AE8" s="12">
        <v>447.42399999999998</v>
      </c>
      <c r="AF8" s="25">
        <v>20.273</v>
      </c>
      <c r="AG8" s="12">
        <v>49.034999999999997</v>
      </c>
      <c r="AH8" s="31">
        <v>4225.134</v>
      </c>
      <c r="AI8" s="11">
        <v>3081.252</v>
      </c>
      <c r="AJ8" s="11">
        <v>77.957999999999998</v>
      </c>
      <c r="AK8" s="11">
        <v>228.97200000000001</v>
      </c>
      <c r="AL8" s="62">
        <v>243.82</v>
      </c>
    </row>
    <row r="9" spans="1:52" ht="15.75">
      <c r="A9" s="18" t="s">
        <v>25</v>
      </c>
      <c r="B9" s="1" t="s">
        <v>89</v>
      </c>
      <c r="C9" s="2" t="s">
        <v>19</v>
      </c>
      <c r="D9" s="8">
        <v>2024</v>
      </c>
      <c r="E9" s="23" t="s">
        <v>23</v>
      </c>
      <c r="F9" s="21">
        <f t="shared" ref="F9:AI9" si="0">1000*F7/F8</f>
        <v>74.001799687010958</v>
      </c>
      <c r="G9" s="39">
        <f t="shared" si="0"/>
        <v>109.68311118529293</v>
      </c>
      <c r="H9" s="13">
        <f t="shared" si="0"/>
        <v>384.77842632145303</v>
      </c>
      <c r="I9" s="26">
        <f t="shared" si="0"/>
        <v>57.659735485963459</v>
      </c>
      <c r="J9" s="13">
        <f t="shared" si="0"/>
        <v>108.07305738679347</v>
      </c>
      <c r="K9" s="26">
        <f t="shared" si="0"/>
        <v>138.20035247429348</v>
      </c>
      <c r="L9" s="13">
        <f t="shared" si="0"/>
        <v>233.5213623104911</v>
      </c>
      <c r="M9" s="26">
        <f t="shared" si="0"/>
        <v>139.77868375072802</v>
      </c>
      <c r="N9" s="13">
        <f t="shared" si="0"/>
        <v>30.880536439032998</v>
      </c>
      <c r="O9" s="26">
        <f t="shared" si="0"/>
        <v>78.970947803240847</v>
      </c>
      <c r="P9" s="13">
        <f t="shared" si="0"/>
        <v>96.050657828425059</v>
      </c>
      <c r="Q9" s="26">
        <f t="shared" si="0"/>
        <v>16.547925451595841</v>
      </c>
      <c r="R9" s="13">
        <f t="shared" si="0"/>
        <v>107.28689455342808</v>
      </c>
      <c r="S9" s="26">
        <f t="shared" si="0"/>
        <v>68.911898787857368</v>
      </c>
      <c r="T9" s="26">
        <f t="shared" si="0"/>
        <v>103.21248871113404</v>
      </c>
      <c r="U9" s="13">
        <f t="shared" si="0"/>
        <v>77.201309562954805</v>
      </c>
      <c r="V9" s="26">
        <f t="shared" si="0"/>
        <v>195.31314656099894</v>
      </c>
      <c r="W9" s="13">
        <f t="shared" si="0"/>
        <v>44.421297714600819</v>
      </c>
      <c r="X9" s="28">
        <f t="shared" si="0"/>
        <v>269.7495183044316</v>
      </c>
      <c r="Y9" s="13">
        <f t="shared" si="0"/>
        <v>29.418140154212988</v>
      </c>
      <c r="Z9" s="26">
        <f t="shared" si="0"/>
        <v>1898.7341772151899</v>
      </c>
      <c r="AA9" s="13">
        <f t="shared" si="0"/>
        <v>478.89132644871313</v>
      </c>
      <c r="AB9" s="26">
        <f t="shared" si="0"/>
        <v>117.33476956220666</v>
      </c>
      <c r="AC9" s="13">
        <f t="shared" si="0"/>
        <v>114.93380463421774</v>
      </c>
      <c r="AD9" s="26">
        <f t="shared" si="0"/>
        <v>80.118121796323791</v>
      </c>
      <c r="AE9" s="13">
        <f t="shared" si="0"/>
        <v>23.691174367043342</v>
      </c>
      <c r="AF9" s="26">
        <f t="shared" si="0"/>
        <v>103.58605041187786</v>
      </c>
      <c r="AG9" s="13">
        <f t="shared" si="0"/>
        <v>110.12542061792598</v>
      </c>
      <c r="AH9" s="26">
        <f t="shared" si="0"/>
        <v>106.41082626018489</v>
      </c>
      <c r="AI9" s="13">
        <f t="shared" si="0"/>
        <v>112.8761944819833</v>
      </c>
      <c r="AJ9" s="13">
        <f>(AJ7/AJ8)*1000</f>
        <v>74.001799687010958</v>
      </c>
      <c r="AK9" s="21">
        <f>(AK7/AK8)*1000</f>
        <v>294.15641213772864</v>
      </c>
      <c r="AL9" s="21">
        <f>(AL7/AL8)*1000</f>
        <v>284.1499343778197</v>
      </c>
    </row>
    <row r="10" spans="1:52" ht="27.75" customHeight="1">
      <c r="A10" s="1" t="s">
        <v>37</v>
      </c>
      <c r="B10" s="1" t="s">
        <v>160</v>
      </c>
      <c r="C10" s="47" t="s">
        <v>20</v>
      </c>
      <c r="D10" s="2">
        <v>2023</v>
      </c>
      <c r="E10" s="48" t="s">
        <v>97</v>
      </c>
      <c r="F10" s="63">
        <v>444</v>
      </c>
      <c r="G10" s="64">
        <v>1749</v>
      </c>
      <c r="H10" s="64">
        <v>1763</v>
      </c>
      <c r="I10" s="64">
        <v>840</v>
      </c>
      <c r="J10" s="64">
        <v>271</v>
      </c>
      <c r="K10" s="64">
        <v>1388</v>
      </c>
      <c r="L10" s="64">
        <v>13210</v>
      </c>
      <c r="M10" s="64">
        <v>1355</v>
      </c>
      <c r="N10" s="64">
        <v>225</v>
      </c>
      <c r="O10" s="64">
        <v>2296</v>
      </c>
      <c r="P10" s="64">
        <v>15886</v>
      </c>
      <c r="Q10" s="64">
        <v>948</v>
      </c>
      <c r="R10" s="64">
        <v>11751</v>
      </c>
      <c r="S10" s="64">
        <v>1341</v>
      </c>
      <c r="T10" s="64">
        <v>1871</v>
      </c>
      <c r="U10" s="64">
        <v>995</v>
      </c>
      <c r="V10" s="64">
        <v>7558</v>
      </c>
      <c r="W10" s="64">
        <v>462</v>
      </c>
      <c r="X10" s="64">
        <v>167</v>
      </c>
      <c r="Y10" s="98">
        <v>0</v>
      </c>
      <c r="Z10" s="98">
        <v>0</v>
      </c>
      <c r="AA10" s="64">
        <v>2793</v>
      </c>
      <c r="AB10" s="64">
        <v>1851</v>
      </c>
      <c r="AC10" s="64">
        <v>3113</v>
      </c>
      <c r="AD10" s="64">
        <v>997</v>
      </c>
      <c r="AE10" s="64">
        <v>2194</v>
      </c>
      <c r="AF10" s="64">
        <v>616</v>
      </c>
      <c r="AG10" s="64">
        <v>865</v>
      </c>
      <c r="AH10" s="64">
        <v>76505</v>
      </c>
      <c r="AI10" s="64">
        <v>45593</v>
      </c>
      <c r="AJ10" s="63">
        <f>F10</f>
        <v>444</v>
      </c>
      <c r="AK10" s="65">
        <v>3749</v>
      </c>
      <c r="AL10" s="66">
        <f>AK10+114.7</f>
        <v>3863.7</v>
      </c>
    </row>
    <row r="11" spans="1:52" ht="15.75">
      <c r="A11" s="1" t="s">
        <v>37</v>
      </c>
      <c r="B11" s="1" t="s">
        <v>160</v>
      </c>
      <c r="C11" s="47" t="s">
        <v>43</v>
      </c>
      <c r="D11" s="2">
        <v>2023</v>
      </c>
      <c r="E11" s="49" t="s">
        <v>23</v>
      </c>
      <c r="F11" s="67">
        <f t="shared" ref="F11:X11" si="1">F10/F8</f>
        <v>5.6953744323866697</v>
      </c>
      <c r="G11" s="67">
        <f t="shared" si="1"/>
        <v>20.851713202508407</v>
      </c>
      <c r="H11" s="67">
        <f t="shared" si="1"/>
        <v>57.488505559722171</v>
      </c>
      <c r="I11" s="67">
        <f t="shared" si="1"/>
        <v>7.5678402825327042</v>
      </c>
      <c r="J11" s="67">
        <f t="shared" si="1"/>
        <v>29.28779855182103</v>
      </c>
      <c r="K11" s="67">
        <f t="shared" si="1"/>
        <v>17.598356810488013</v>
      </c>
      <c r="L11" s="67">
        <f t="shared" si="1"/>
        <v>36.943918516426201</v>
      </c>
      <c r="M11" s="67">
        <f t="shared" si="1"/>
        <v>31.566686080372744</v>
      </c>
      <c r="N11" s="67">
        <f t="shared" si="1"/>
        <v>4.9629433562731604</v>
      </c>
      <c r="O11" s="67">
        <f t="shared" si="1"/>
        <v>17.434355399638559</v>
      </c>
      <c r="P11" s="67">
        <f t="shared" si="1"/>
        <v>31.396311733793429</v>
      </c>
      <c r="Q11" s="67">
        <f t="shared" si="1"/>
        <v>2.8013273800201528</v>
      </c>
      <c r="R11" s="67">
        <f t="shared" si="1"/>
        <v>18.404792670034066</v>
      </c>
      <c r="S11" s="67">
        <f t="shared" si="1"/>
        <v>23.695091352440187</v>
      </c>
      <c r="T11" s="67">
        <f t="shared" si="1"/>
        <v>20.115683997763728</v>
      </c>
      <c r="U11" s="67">
        <f t="shared" si="1"/>
        <v>14.225056113914821</v>
      </c>
      <c r="V11" s="67">
        <f t="shared" si="1"/>
        <v>25.019945113695425</v>
      </c>
      <c r="W11" s="67">
        <f t="shared" si="1"/>
        <v>7.0767722566019229</v>
      </c>
      <c r="X11" s="67">
        <f t="shared" si="1"/>
        <v>64.354527938342969</v>
      </c>
      <c r="Y11" s="98">
        <v>0</v>
      </c>
      <c r="Z11" s="98">
        <v>0</v>
      </c>
      <c r="AA11" s="67">
        <f t="shared" ref="AA11:AI11" si="2">AA10/AA8</f>
        <v>74.723099149232169</v>
      </c>
      <c r="AB11" s="67">
        <f t="shared" si="2"/>
        <v>5.9340617065476646</v>
      </c>
      <c r="AC11" s="67">
        <f t="shared" si="2"/>
        <v>33.753673002483005</v>
      </c>
      <c r="AD11" s="67">
        <f t="shared" si="2"/>
        <v>4.182082064446849</v>
      </c>
      <c r="AE11" s="67">
        <f t="shared" si="2"/>
        <v>4.9036260906880278</v>
      </c>
      <c r="AF11" s="67">
        <f t="shared" si="2"/>
        <v>30.38524145415084</v>
      </c>
      <c r="AG11" s="67">
        <f t="shared" si="2"/>
        <v>17.640460895278885</v>
      </c>
      <c r="AH11" s="67">
        <f t="shared" si="2"/>
        <v>18.107118022765668</v>
      </c>
      <c r="AI11" s="67">
        <f t="shared" si="2"/>
        <v>14.796907231216402</v>
      </c>
      <c r="AJ11" s="51">
        <f>F11</f>
        <v>5.6953744323866697</v>
      </c>
      <c r="AK11" s="11">
        <f>AK10/AK8</f>
        <v>16.373181000296977</v>
      </c>
      <c r="AL11" s="11">
        <f>AL10/AL8</f>
        <v>15.846526125830531</v>
      </c>
    </row>
    <row r="12" spans="1:52" s="52" customFormat="1" ht="27" customHeight="1">
      <c r="A12" s="1" t="s">
        <v>37</v>
      </c>
      <c r="B12" s="1" t="s">
        <v>178</v>
      </c>
      <c r="C12" s="50" t="s">
        <v>45</v>
      </c>
      <c r="D12" s="2">
        <v>2023</v>
      </c>
      <c r="E12" s="48" t="s">
        <v>98</v>
      </c>
      <c r="F12" s="68">
        <v>29.568999999999999</v>
      </c>
      <c r="G12" s="67">
        <v>33.813000000000002</v>
      </c>
      <c r="H12" s="67">
        <v>16.341000000000001</v>
      </c>
      <c r="I12" s="67">
        <v>7.7380000000000004</v>
      </c>
      <c r="J12" s="67">
        <v>8.2149999999999999</v>
      </c>
      <c r="K12" s="67">
        <v>55.863999999999997</v>
      </c>
      <c r="L12" s="67">
        <v>137.66</v>
      </c>
      <c r="M12" s="67">
        <v>74.945999999999998</v>
      </c>
      <c r="N12" s="67">
        <v>16.981999999999999</v>
      </c>
      <c r="O12" s="67">
        <v>49.518999999999998</v>
      </c>
      <c r="P12" s="67">
        <v>98.608000000000004</v>
      </c>
      <c r="Q12" s="67">
        <v>27.867000000000001</v>
      </c>
      <c r="R12" s="67">
        <v>400.31599999999997</v>
      </c>
      <c r="S12" s="67">
        <v>17.992999999999999</v>
      </c>
      <c r="T12" s="67">
        <v>32.627000000000002</v>
      </c>
      <c r="U12" s="67">
        <v>19.876999999999999</v>
      </c>
      <c r="V12" s="67">
        <v>169.83699999999999</v>
      </c>
      <c r="W12" s="67">
        <v>21.664999999999999</v>
      </c>
      <c r="X12" s="67">
        <v>2.9119999999999999</v>
      </c>
      <c r="Y12" s="67">
        <v>49.345999999999997</v>
      </c>
      <c r="Z12" s="67">
        <v>2.8410000000000002</v>
      </c>
      <c r="AA12" s="67">
        <v>10.797000000000001</v>
      </c>
      <c r="AB12" s="67">
        <v>175.13200000000001</v>
      </c>
      <c r="AC12" s="67">
        <v>9.548</v>
      </c>
      <c r="AD12" s="67">
        <v>52.722999999999999</v>
      </c>
      <c r="AE12" s="67">
        <v>155.64699999999999</v>
      </c>
      <c r="AF12" s="67">
        <v>38.968000000000004</v>
      </c>
      <c r="AG12" s="67">
        <v>7.8150000000000004</v>
      </c>
      <c r="AH12" s="69">
        <v>1695.597</v>
      </c>
      <c r="AI12" s="69">
        <v>1010.78</v>
      </c>
      <c r="AJ12" s="68">
        <f>F12</f>
        <v>29.568999999999999</v>
      </c>
      <c r="AK12" s="51">
        <v>81.514399999999995</v>
      </c>
      <c r="AL12" s="51">
        <f>AK12+10.058</f>
        <v>91.572399999999988</v>
      </c>
      <c r="AM12" s="47"/>
      <c r="AN12" s="47"/>
      <c r="AO12" s="47"/>
      <c r="AP12" s="47"/>
      <c r="AQ12" s="47"/>
      <c r="AR12" s="47"/>
      <c r="AS12" s="47"/>
      <c r="AT12" s="47"/>
      <c r="AU12" s="47"/>
      <c r="AV12" s="47"/>
      <c r="AW12" s="47"/>
      <c r="AX12" s="47"/>
      <c r="AY12" s="47"/>
      <c r="AZ12" s="47"/>
    </row>
    <row r="13" spans="1:52" s="47" customFormat="1" ht="15.75">
      <c r="A13" s="1" t="s">
        <v>37</v>
      </c>
      <c r="B13" s="1" t="s">
        <v>178</v>
      </c>
      <c r="C13" s="47" t="s">
        <v>43</v>
      </c>
      <c r="D13" s="2">
        <v>2023</v>
      </c>
      <c r="E13" s="49" t="s">
        <v>23</v>
      </c>
      <c r="F13" s="70">
        <f t="shared" ref="F13:AI13" si="3">1000*F12/F8</f>
        <v>379.29397880910233</v>
      </c>
      <c r="G13" s="70">
        <f t="shared" si="3"/>
        <v>403.12119983785976</v>
      </c>
      <c r="H13" s="70">
        <f t="shared" si="3"/>
        <v>532.85290377278511</v>
      </c>
      <c r="I13" s="70">
        <f t="shared" si="3"/>
        <v>69.714223935997694</v>
      </c>
      <c r="J13" s="70">
        <f t="shared" si="3"/>
        <v>887.82016643250836</v>
      </c>
      <c r="K13" s="70">
        <f t="shared" si="3"/>
        <v>708.29582482788351</v>
      </c>
      <c r="L13" s="70">
        <f t="shared" si="3"/>
        <v>384.98863156481684</v>
      </c>
      <c r="M13" s="70">
        <f t="shared" si="3"/>
        <v>1745.9755387303437</v>
      </c>
      <c r="N13" s="70">
        <f t="shared" si="3"/>
        <v>374.58090700547029</v>
      </c>
      <c r="O13" s="70">
        <f t="shared" si="3"/>
        <v>376.0156119489119</v>
      </c>
      <c r="P13" s="70">
        <f t="shared" si="3"/>
        <v>194.88401784249669</v>
      </c>
      <c r="Q13" s="70">
        <f t="shared" si="3"/>
        <v>82.346614028503808</v>
      </c>
      <c r="R13" s="70">
        <f t="shared" si="3"/>
        <v>626.98774423430825</v>
      </c>
      <c r="S13" s="70">
        <f t="shared" si="3"/>
        <v>317.93122945895323</v>
      </c>
      <c r="T13" s="70">
        <f t="shared" si="3"/>
        <v>350.78269470605949</v>
      </c>
      <c r="U13" s="70">
        <f t="shared" si="3"/>
        <v>284.17230188571347</v>
      </c>
      <c r="V13" s="70">
        <f t="shared" si="3"/>
        <v>562.22709953356571</v>
      </c>
      <c r="W13" s="70">
        <f t="shared" si="3"/>
        <v>331.85772930580231</v>
      </c>
      <c r="X13" s="70">
        <f t="shared" si="3"/>
        <v>1122.1579961464354</v>
      </c>
      <c r="Y13" s="70">
        <f t="shared" si="3"/>
        <v>764.03554949989166</v>
      </c>
      <c r="Z13" s="70">
        <f t="shared" si="3"/>
        <v>8990.5063291139231</v>
      </c>
      <c r="AA13" s="70">
        <f t="shared" si="3"/>
        <v>288.85975707635509</v>
      </c>
      <c r="AB13" s="70">
        <f t="shared" si="3"/>
        <v>561.45007822317973</v>
      </c>
      <c r="AC13" s="70">
        <f t="shared" si="3"/>
        <v>103.52716666485952</v>
      </c>
      <c r="AD13" s="70">
        <f t="shared" si="3"/>
        <v>221.15537882029213</v>
      </c>
      <c r="AE13" s="70">
        <f t="shared" si="3"/>
        <v>347.87360534973539</v>
      </c>
      <c r="AF13" s="70">
        <f t="shared" si="3"/>
        <v>1922.1624821190746</v>
      </c>
      <c r="AG13" s="70">
        <f t="shared" si="3"/>
        <v>159.37595594983176</v>
      </c>
      <c r="AH13" s="70">
        <f t="shared" si="3"/>
        <v>401.31200572573556</v>
      </c>
      <c r="AI13" s="70">
        <f t="shared" si="3"/>
        <v>328.04197774151544</v>
      </c>
      <c r="AJ13" s="70">
        <f>F13</f>
        <v>379.29397880910233</v>
      </c>
      <c r="AK13" s="70">
        <f>1000*AK12/AK8</f>
        <v>356.00160718341101</v>
      </c>
      <c r="AL13" s="70">
        <f>1000*AL12/AL8</f>
        <v>375.57378393897136</v>
      </c>
    </row>
    <row r="14" spans="1:52" ht="15.75">
      <c r="A14" s="1" t="s">
        <v>37</v>
      </c>
      <c r="B14" s="1" t="s">
        <v>163</v>
      </c>
      <c r="C14" s="2" t="s">
        <v>20</v>
      </c>
      <c r="D14" s="2">
        <v>2023</v>
      </c>
      <c r="E14" s="6" t="s">
        <v>99</v>
      </c>
      <c r="F14" s="14">
        <v>2701</v>
      </c>
      <c r="G14" s="14">
        <v>5577</v>
      </c>
      <c r="H14" s="14">
        <v>3629</v>
      </c>
      <c r="I14" s="14">
        <v>4029</v>
      </c>
      <c r="J14" s="21">
        <v>0</v>
      </c>
      <c r="K14" s="14">
        <v>9514</v>
      </c>
      <c r="L14" s="14">
        <v>38691</v>
      </c>
      <c r="M14" s="14">
        <v>2448</v>
      </c>
      <c r="N14" s="14">
        <v>1171</v>
      </c>
      <c r="O14" s="14">
        <v>1822</v>
      </c>
      <c r="P14" s="14">
        <v>16114</v>
      </c>
      <c r="Q14" s="14">
        <v>5915</v>
      </c>
      <c r="R14" s="14">
        <v>27617</v>
      </c>
      <c r="S14" s="14">
        <v>2617</v>
      </c>
      <c r="T14" s="14">
        <v>7437</v>
      </c>
      <c r="U14" s="14">
        <v>2045</v>
      </c>
      <c r="V14" s="14">
        <v>16832</v>
      </c>
      <c r="W14" s="14">
        <v>1924</v>
      </c>
      <c r="X14" s="14">
        <v>271</v>
      </c>
      <c r="Y14" s="14">
        <v>1831</v>
      </c>
      <c r="Z14" s="21">
        <v>0</v>
      </c>
      <c r="AA14" s="14">
        <v>3041</v>
      </c>
      <c r="AB14" s="14">
        <v>19539</v>
      </c>
      <c r="AC14" s="14">
        <v>2527</v>
      </c>
      <c r="AD14" s="14">
        <v>10611</v>
      </c>
      <c r="AE14" s="14">
        <v>10906</v>
      </c>
      <c r="AF14" s="14">
        <v>1208</v>
      </c>
      <c r="AG14" s="14">
        <v>3631</v>
      </c>
      <c r="AH14" s="14">
        <v>200947</v>
      </c>
      <c r="AI14" s="14">
        <v>107304</v>
      </c>
      <c r="AJ14" s="85">
        <f>F14</f>
        <v>2701</v>
      </c>
      <c r="AK14" s="14">
        <v>15873</v>
      </c>
      <c r="AL14" s="65">
        <f>AK14+(211*1.61)</f>
        <v>16212.71</v>
      </c>
    </row>
    <row r="15" spans="1:52" ht="15.75">
      <c r="A15" s="1" t="s">
        <v>37</v>
      </c>
      <c r="B15" s="1" t="s">
        <v>163</v>
      </c>
      <c r="C15" s="2" t="s">
        <v>43</v>
      </c>
      <c r="D15" s="2">
        <v>2023</v>
      </c>
      <c r="E15" s="23" t="s">
        <v>23</v>
      </c>
      <c r="F15" s="11">
        <f>F14/F8</f>
        <v>34.646861130352242</v>
      </c>
      <c r="G15" s="11">
        <f>G14/G8</f>
        <v>66.489425117432461</v>
      </c>
      <c r="H15" s="11">
        <f>H14/H8</f>
        <v>118.33567026445364</v>
      </c>
      <c r="I15" s="11">
        <f>I14/I8</f>
        <v>36.298605355147934</v>
      </c>
      <c r="J15" s="21">
        <v>0</v>
      </c>
      <c r="K15" s="11">
        <f t="shared" ref="K15:Y15" si="4">K14/K8</f>
        <v>120.62735352664478</v>
      </c>
      <c r="L15" s="11">
        <f t="shared" si="4"/>
        <v>108.2056889719187</v>
      </c>
      <c r="M15" s="11">
        <f t="shared" si="4"/>
        <v>57.029702970297031</v>
      </c>
      <c r="N15" s="11">
        <f t="shared" si="4"/>
        <v>25.829362978648316</v>
      </c>
      <c r="O15" s="11">
        <f t="shared" si="4"/>
        <v>13.835102586298541</v>
      </c>
      <c r="P15" s="11">
        <f t="shared" si="4"/>
        <v>31.846919758173694</v>
      </c>
      <c r="Q15" s="11">
        <f t="shared" si="4"/>
        <v>17.478746258248105</v>
      </c>
      <c r="R15" s="11">
        <f t="shared" si="4"/>
        <v>43.2546301734602</v>
      </c>
      <c r="S15" s="11">
        <f t="shared" si="4"/>
        <v>46.241651058416089</v>
      </c>
      <c r="T15" s="11">
        <f t="shared" si="4"/>
        <v>79.95742484840666</v>
      </c>
      <c r="U15" s="11">
        <f t="shared" si="4"/>
        <v>29.236421862267143</v>
      </c>
      <c r="V15" s="11">
        <f t="shared" si="4"/>
        <v>55.720523439232785</v>
      </c>
      <c r="W15" s="11">
        <f t="shared" si="4"/>
        <v>29.471233380307577</v>
      </c>
      <c r="X15" s="11">
        <f t="shared" si="4"/>
        <v>104.43159922928709</v>
      </c>
      <c r="Y15" s="11">
        <f t="shared" si="4"/>
        <v>28.349797169665255</v>
      </c>
      <c r="Z15" s="21">
        <v>0</v>
      </c>
      <c r="AA15" s="11">
        <f t="shared" ref="AA15:AL15" si="5">AA14/AA8</f>
        <v>81.358018085504838</v>
      </c>
      <c r="AB15" s="11">
        <f t="shared" si="5"/>
        <v>62.639455258905905</v>
      </c>
      <c r="AC15" s="11">
        <f t="shared" si="5"/>
        <v>27.399785312327193</v>
      </c>
      <c r="AD15" s="11">
        <f t="shared" si="5"/>
        <v>44.509601590617372</v>
      </c>
      <c r="AE15" s="11">
        <f t="shared" si="5"/>
        <v>24.375089400657991</v>
      </c>
      <c r="AF15" s="11">
        <f t="shared" si="5"/>
        <v>59.586642332165937</v>
      </c>
      <c r="AG15" s="11">
        <f t="shared" si="5"/>
        <v>74.04914856734986</v>
      </c>
      <c r="AH15" s="11">
        <f t="shared" si="5"/>
        <v>47.559911709309098</v>
      </c>
      <c r="AI15" s="11">
        <f t="shared" si="5"/>
        <v>34.824804981871004</v>
      </c>
      <c r="AJ15" s="11">
        <f t="shared" si="5"/>
        <v>34.646861130352242</v>
      </c>
      <c r="AK15" s="11">
        <f t="shared" si="5"/>
        <v>69.322886641161361</v>
      </c>
      <c r="AL15" s="11">
        <f t="shared" si="5"/>
        <v>66.494586170125501</v>
      </c>
    </row>
    <row r="16" spans="1:52" ht="15.75">
      <c r="A16" s="1" t="s">
        <v>37</v>
      </c>
      <c r="B16" s="1" t="s">
        <v>164</v>
      </c>
      <c r="C16" s="2" t="s">
        <v>0</v>
      </c>
      <c r="D16" s="2">
        <v>2023</v>
      </c>
      <c r="E16" s="6" t="s">
        <v>100</v>
      </c>
      <c r="F16" s="100">
        <v>2.5659999999999998</v>
      </c>
      <c r="G16" s="38">
        <v>5.1849999999999996</v>
      </c>
      <c r="H16" s="9">
        <v>6.048</v>
      </c>
      <c r="I16" s="29">
        <v>3.0059999999999998</v>
      </c>
      <c r="J16" s="9">
        <v>0.626</v>
      </c>
      <c r="K16" s="29">
        <v>6.5129999999999999</v>
      </c>
      <c r="L16" s="9">
        <v>49.098999999999997</v>
      </c>
      <c r="M16" s="29">
        <v>2.8279999999999998</v>
      </c>
      <c r="N16" s="9">
        <v>0.86599999999999999</v>
      </c>
      <c r="O16" s="29">
        <v>5.8780000000000001</v>
      </c>
      <c r="P16" s="9">
        <v>26.777999999999999</v>
      </c>
      <c r="Q16" s="29">
        <v>3.718</v>
      </c>
      <c r="R16" s="9">
        <v>39.259</v>
      </c>
      <c r="S16" s="29">
        <v>1.91</v>
      </c>
      <c r="T16" s="29">
        <v>4.1689999999999996</v>
      </c>
      <c r="U16" s="9">
        <v>2.4039999999999999</v>
      </c>
      <c r="V16" s="29">
        <v>40.914999999999999</v>
      </c>
      <c r="W16" s="9">
        <v>1.7010000000000001</v>
      </c>
      <c r="X16" s="29">
        <v>0.45400000000000001</v>
      </c>
      <c r="Y16" s="9">
        <v>0.78200000000000003</v>
      </c>
      <c r="Z16" s="29">
        <v>0.32400000000000001</v>
      </c>
      <c r="AA16" s="9">
        <v>9.0670000000000002</v>
      </c>
      <c r="AB16" s="29">
        <v>21.797000000000001</v>
      </c>
      <c r="AC16" s="9">
        <v>5.8479999999999999</v>
      </c>
      <c r="AD16" s="29">
        <v>8.1069999999999993</v>
      </c>
      <c r="AE16" s="9">
        <v>4.976</v>
      </c>
      <c r="AF16" s="29">
        <v>1.2310000000000001</v>
      </c>
      <c r="AG16" s="9">
        <v>2.6440000000000001</v>
      </c>
      <c r="AH16" s="29">
        <v>256.13299999999998</v>
      </c>
      <c r="AI16" s="9">
        <v>202.45699999999999</v>
      </c>
      <c r="AJ16" s="71">
        <f t="shared" ref="AJ16:AJ29" si="6">F16</f>
        <v>2.5659999999999998</v>
      </c>
      <c r="AK16" s="71">
        <v>32.545999999999999</v>
      </c>
      <c r="AL16" s="71">
        <v>33.579000000000001</v>
      </c>
    </row>
    <row r="17" spans="1:38" ht="15.75">
      <c r="A17" s="1" t="s">
        <v>37</v>
      </c>
      <c r="B17" s="1" t="s">
        <v>164</v>
      </c>
      <c r="C17" s="2" t="s">
        <v>36</v>
      </c>
      <c r="D17" s="2">
        <v>2023</v>
      </c>
      <c r="E17" s="23" t="s">
        <v>23</v>
      </c>
      <c r="F17" s="15">
        <f>F16/5.314*1000</f>
        <v>482.87542340986073</v>
      </c>
      <c r="G17" s="44">
        <f t="shared" ref="G17:AI17" si="7">G16/G7*1000</f>
        <v>563.58695652173913</v>
      </c>
      <c r="H17" s="16">
        <f t="shared" si="7"/>
        <v>512.54237288135596</v>
      </c>
      <c r="I17" s="30">
        <f t="shared" si="7"/>
        <v>469.68749999999994</v>
      </c>
      <c r="J17" s="16">
        <f t="shared" si="7"/>
        <v>626</v>
      </c>
      <c r="K17" s="30">
        <f t="shared" si="7"/>
        <v>597.52293577981652</v>
      </c>
      <c r="L17" s="16">
        <f t="shared" si="7"/>
        <v>588.01197604790411</v>
      </c>
      <c r="M17" s="30">
        <f t="shared" si="7"/>
        <v>471.33333333333331</v>
      </c>
      <c r="N17" s="16">
        <f t="shared" si="7"/>
        <v>618.57142857142856</v>
      </c>
      <c r="O17" s="30">
        <f t="shared" si="7"/>
        <v>565.19230769230762</v>
      </c>
      <c r="P17" s="16">
        <f t="shared" si="7"/>
        <v>550.98765432098764</v>
      </c>
      <c r="Q17" s="30">
        <f t="shared" si="7"/>
        <v>663.92857142857144</v>
      </c>
      <c r="R17" s="16">
        <f t="shared" si="7"/>
        <v>573.12408759124094</v>
      </c>
      <c r="S17" s="30">
        <f t="shared" si="7"/>
        <v>489.74358974358972</v>
      </c>
      <c r="T17" s="30">
        <f t="shared" si="7"/>
        <v>434.27083333333331</v>
      </c>
      <c r="U17" s="16">
        <f t="shared" si="7"/>
        <v>445.18518518518511</v>
      </c>
      <c r="V17" s="30">
        <f t="shared" si="7"/>
        <v>693.47457627118649</v>
      </c>
      <c r="W17" s="16">
        <f t="shared" si="7"/>
        <v>586.55172413793116</v>
      </c>
      <c r="X17" s="30">
        <f t="shared" si="7"/>
        <v>648.57142857142867</v>
      </c>
      <c r="Y17" s="16">
        <f t="shared" si="7"/>
        <v>411.5789473684211</v>
      </c>
      <c r="Z17" s="30">
        <f t="shared" si="7"/>
        <v>540</v>
      </c>
      <c r="AA17" s="16">
        <f t="shared" si="7"/>
        <v>506.53631284916202</v>
      </c>
      <c r="AB17" s="30">
        <f t="shared" si="7"/>
        <v>595.54644808743171</v>
      </c>
      <c r="AC17" s="16">
        <f t="shared" si="7"/>
        <v>551.69811320754718</v>
      </c>
      <c r="AD17" s="30">
        <f t="shared" si="7"/>
        <v>424.45026178010465</v>
      </c>
      <c r="AE17" s="16">
        <f t="shared" si="7"/>
        <v>469.43396226415098</v>
      </c>
      <c r="AF17" s="30">
        <f t="shared" si="7"/>
        <v>586.19047619047626</v>
      </c>
      <c r="AG17" s="16">
        <f t="shared" si="7"/>
        <v>489.62962962962962</v>
      </c>
      <c r="AH17" s="26">
        <f t="shared" si="7"/>
        <v>569.69083629893237</v>
      </c>
      <c r="AI17" s="13">
        <f t="shared" si="7"/>
        <v>582.10753306497986</v>
      </c>
      <c r="AJ17" s="13">
        <f t="shared" si="6"/>
        <v>482.87542340986073</v>
      </c>
      <c r="AK17" s="13">
        <f>AK16/AK7*1000</f>
        <v>483.21112305504403</v>
      </c>
      <c r="AL17" s="13">
        <f>AL16/AL7*1000</f>
        <v>484.67528177858094</v>
      </c>
    </row>
    <row r="18" spans="1:38" ht="15.75">
      <c r="A18" s="1" t="s">
        <v>37</v>
      </c>
      <c r="B18" s="1" t="s">
        <v>168</v>
      </c>
      <c r="C18" s="2" t="s">
        <v>22</v>
      </c>
      <c r="D18" s="2">
        <v>2023</v>
      </c>
      <c r="E18" s="22" t="s">
        <v>103</v>
      </c>
      <c r="F18" s="101">
        <v>78</v>
      </c>
      <c r="G18" s="43">
        <v>947.51599999999996</v>
      </c>
      <c r="H18" s="14">
        <v>828.01900000000001</v>
      </c>
      <c r="I18" s="28">
        <v>238.76900000000001</v>
      </c>
      <c r="J18" s="14">
        <v>43.186999999999998</v>
      </c>
      <c r="K18" s="28">
        <v>1787.9770000000001</v>
      </c>
      <c r="L18" s="14">
        <v>4992.5789999999997</v>
      </c>
      <c r="M18" s="28">
        <v>195.72</v>
      </c>
      <c r="N18" s="14">
        <v>70.254000000000005</v>
      </c>
      <c r="O18" s="28">
        <v>1782</v>
      </c>
      <c r="P18" s="14">
        <v>5955.2830000000004</v>
      </c>
      <c r="Q18" s="28">
        <v>659.61099999999999</v>
      </c>
      <c r="R18" s="14">
        <v>2910.2613568967563</v>
      </c>
      <c r="S18" s="28">
        <v>174.77</v>
      </c>
      <c r="T18" s="28">
        <v>221.39099999999999</v>
      </c>
      <c r="U18" s="14">
        <v>48.56</v>
      </c>
      <c r="V18" s="28">
        <v>10508.907999999999</v>
      </c>
      <c r="W18" s="14">
        <v>87.652000000000001</v>
      </c>
      <c r="X18" s="28">
        <v>36.048000000000002</v>
      </c>
      <c r="Y18" s="14">
        <v>77.319999999999993</v>
      </c>
      <c r="Z18" s="28">
        <v>44.088000000000001</v>
      </c>
      <c r="AA18" s="14">
        <v>1891.7380000000001</v>
      </c>
      <c r="AB18" s="28">
        <v>3382.0219999999999</v>
      </c>
      <c r="AC18" s="14">
        <v>825.67799999999988</v>
      </c>
      <c r="AD18" s="28">
        <v>208.672</v>
      </c>
      <c r="AE18" s="14">
        <v>740.822</v>
      </c>
      <c r="AF18" s="28">
        <v>162.14500000000001</v>
      </c>
      <c r="AG18" s="14">
        <v>178.524</v>
      </c>
      <c r="AH18" s="28">
        <v>38999.514356896747</v>
      </c>
      <c r="AI18" s="14">
        <v>32322.743356896757</v>
      </c>
      <c r="AJ18" s="63">
        <f t="shared" si="6"/>
        <v>78</v>
      </c>
      <c r="AK18" s="21">
        <v>1327.6</v>
      </c>
      <c r="AL18" s="72">
        <v>1353.9</v>
      </c>
    </row>
    <row r="19" spans="1:38" ht="15.75">
      <c r="A19" s="1" t="s">
        <v>37</v>
      </c>
      <c r="B19" s="1" t="s">
        <v>170</v>
      </c>
      <c r="C19" s="2" t="s">
        <v>22</v>
      </c>
      <c r="D19" s="2">
        <v>2023</v>
      </c>
      <c r="E19" s="22" t="s">
        <v>102</v>
      </c>
      <c r="F19" s="14">
        <v>385.06200000000001</v>
      </c>
      <c r="G19" s="14">
        <v>583</v>
      </c>
      <c r="H19" s="14">
        <v>1034</v>
      </c>
      <c r="I19" s="14">
        <v>487</v>
      </c>
      <c r="J19" s="14">
        <v>124</v>
      </c>
      <c r="K19" s="14">
        <v>776</v>
      </c>
      <c r="L19" s="14">
        <v>3966</v>
      </c>
      <c r="M19" s="14">
        <v>400</v>
      </c>
      <c r="N19" s="14">
        <v>147</v>
      </c>
      <c r="O19" s="14">
        <v>1421</v>
      </c>
      <c r="P19" s="14">
        <v>4102</v>
      </c>
      <c r="Q19" s="14">
        <v>722</v>
      </c>
      <c r="R19" s="14">
        <v>5587</v>
      </c>
      <c r="S19" s="14">
        <v>238</v>
      </c>
      <c r="T19" s="14">
        <v>668</v>
      </c>
      <c r="U19" s="14">
        <v>400</v>
      </c>
      <c r="V19" s="14">
        <v>4695</v>
      </c>
      <c r="W19" s="14">
        <v>172</v>
      </c>
      <c r="X19" s="14">
        <v>53</v>
      </c>
      <c r="Y19" s="14">
        <v>100</v>
      </c>
      <c r="Z19" s="14">
        <v>55</v>
      </c>
      <c r="AA19" s="14">
        <v>1154</v>
      </c>
      <c r="AB19" s="14">
        <v>4328</v>
      </c>
      <c r="AC19" s="14">
        <v>1377</v>
      </c>
      <c r="AD19" s="14">
        <v>1260</v>
      </c>
      <c r="AE19" s="14">
        <v>694</v>
      </c>
      <c r="AF19" s="14">
        <v>141</v>
      </c>
      <c r="AG19" s="14">
        <v>345</v>
      </c>
      <c r="AH19" s="73">
        <v>35029</v>
      </c>
      <c r="AI19" s="73">
        <v>26188</v>
      </c>
      <c r="AJ19" s="63">
        <f t="shared" si="6"/>
        <v>385.06200000000001</v>
      </c>
      <c r="AK19" s="21">
        <v>5078.8</v>
      </c>
      <c r="AL19" s="14">
        <v>5425.2</v>
      </c>
    </row>
    <row r="20" spans="1:38" ht="15.75" customHeight="1">
      <c r="A20" s="1" t="s">
        <v>37</v>
      </c>
      <c r="B20" s="1" t="s">
        <v>170</v>
      </c>
      <c r="C20" s="2" t="s">
        <v>36</v>
      </c>
      <c r="D20" s="2">
        <v>2023</v>
      </c>
      <c r="E20" s="23" t="s">
        <v>23</v>
      </c>
      <c r="F20" s="13">
        <f>F19/5.314</f>
        <v>72.461799021452762</v>
      </c>
      <c r="G20" s="13">
        <f t="shared" ref="G20:AI20" si="8">G19/G7</f>
        <v>63.369565217391312</v>
      </c>
      <c r="H20" s="13">
        <f t="shared" si="8"/>
        <v>87.627118644067792</v>
      </c>
      <c r="I20" s="13">
        <f t="shared" si="8"/>
        <v>76.09375</v>
      </c>
      <c r="J20" s="13">
        <f t="shared" si="8"/>
        <v>124</v>
      </c>
      <c r="K20" s="13">
        <f t="shared" si="8"/>
        <v>71.192660550458712</v>
      </c>
      <c r="L20" s="13">
        <f t="shared" si="8"/>
        <v>47.49700598802395</v>
      </c>
      <c r="M20" s="13">
        <f t="shared" si="8"/>
        <v>66.666666666666671</v>
      </c>
      <c r="N20" s="13">
        <f t="shared" si="8"/>
        <v>105</v>
      </c>
      <c r="O20" s="13">
        <f t="shared" si="8"/>
        <v>136.63461538461539</v>
      </c>
      <c r="P20" s="13">
        <f t="shared" si="8"/>
        <v>84.403292181069958</v>
      </c>
      <c r="Q20" s="13">
        <f t="shared" si="8"/>
        <v>128.92857142857144</v>
      </c>
      <c r="R20" s="13">
        <f t="shared" si="8"/>
        <v>81.56204379562044</v>
      </c>
      <c r="S20" s="13">
        <f t="shared" si="8"/>
        <v>61.025641025641029</v>
      </c>
      <c r="T20" s="13">
        <f t="shared" si="8"/>
        <v>69.583333333333343</v>
      </c>
      <c r="U20" s="13">
        <f t="shared" si="8"/>
        <v>74.074074074074076</v>
      </c>
      <c r="V20" s="13">
        <f t="shared" si="8"/>
        <v>79.576271186440678</v>
      </c>
      <c r="W20" s="13">
        <f t="shared" si="8"/>
        <v>59.310344827586206</v>
      </c>
      <c r="X20" s="13">
        <f t="shared" si="8"/>
        <v>75.714285714285722</v>
      </c>
      <c r="Y20" s="13">
        <f t="shared" si="8"/>
        <v>52.631578947368425</v>
      </c>
      <c r="Z20" s="13">
        <f t="shared" si="8"/>
        <v>91.666666666666671</v>
      </c>
      <c r="AA20" s="13">
        <f t="shared" si="8"/>
        <v>64.469273743016771</v>
      </c>
      <c r="AB20" s="13">
        <f t="shared" si="8"/>
        <v>118.25136612021858</v>
      </c>
      <c r="AC20" s="13">
        <f t="shared" si="8"/>
        <v>129.90566037735849</v>
      </c>
      <c r="AD20" s="13">
        <f t="shared" si="8"/>
        <v>65.968586387434556</v>
      </c>
      <c r="AE20" s="13">
        <f t="shared" si="8"/>
        <v>65.471698113207552</v>
      </c>
      <c r="AF20" s="13">
        <f t="shared" si="8"/>
        <v>67.142857142857139</v>
      </c>
      <c r="AG20" s="13">
        <f t="shared" si="8"/>
        <v>63.888888888888886</v>
      </c>
      <c r="AH20" s="13">
        <f t="shared" si="8"/>
        <v>77.911476868327398</v>
      </c>
      <c r="AI20" s="13">
        <f t="shared" si="8"/>
        <v>75.296147211040832</v>
      </c>
      <c r="AJ20" s="13">
        <f t="shared" si="6"/>
        <v>72.461799021452762</v>
      </c>
      <c r="AK20" s="13">
        <f>AK19/AK7</f>
        <v>75.405046757572592</v>
      </c>
      <c r="AL20" s="13">
        <f>AL19/AL7</f>
        <v>78.306689856909287</v>
      </c>
    </row>
    <row r="21" spans="1:38" ht="15.75">
      <c r="A21" s="1" t="s">
        <v>37</v>
      </c>
      <c r="B21" s="1" t="s">
        <v>173</v>
      </c>
      <c r="C21" s="2" t="s">
        <v>22</v>
      </c>
      <c r="D21" s="2">
        <v>2024</v>
      </c>
      <c r="E21" s="22" t="s">
        <v>101</v>
      </c>
      <c r="F21" s="99">
        <v>169.3</v>
      </c>
      <c r="G21" s="43">
        <v>253.8</v>
      </c>
      <c r="H21" s="14">
        <v>456.3</v>
      </c>
      <c r="I21" s="28">
        <v>42.8</v>
      </c>
      <c r="J21" s="14">
        <v>15.1</v>
      </c>
      <c r="K21" s="28">
        <v>217.5</v>
      </c>
      <c r="L21" s="14">
        <v>2817.3</v>
      </c>
      <c r="M21" s="28">
        <v>173.5</v>
      </c>
      <c r="N21" s="14">
        <v>25.7</v>
      </c>
      <c r="O21" s="28">
        <v>137</v>
      </c>
      <c r="P21" s="14">
        <v>1067.2</v>
      </c>
      <c r="Q21" s="28">
        <v>74.099999999999994</v>
      </c>
      <c r="R21" s="14">
        <v>1780.9</v>
      </c>
      <c r="S21" s="28">
        <v>47.8</v>
      </c>
      <c r="T21" s="28">
        <v>121.6</v>
      </c>
      <c r="U21" s="14">
        <v>123.1</v>
      </c>
      <c r="V21" s="28">
        <v>1559.2</v>
      </c>
      <c r="W21" s="14">
        <v>27.9</v>
      </c>
      <c r="X21" s="28">
        <v>46.6</v>
      </c>
      <c r="Y21" s="14">
        <v>17.100000000000001</v>
      </c>
      <c r="Z21" s="28">
        <v>7.7</v>
      </c>
      <c r="AA21" s="14">
        <v>381.5</v>
      </c>
      <c r="AB21" s="28">
        <v>554.20000000000005</v>
      </c>
      <c r="AC21" s="14">
        <v>210.2</v>
      </c>
      <c r="AD21" s="28">
        <v>151.1</v>
      </c>
      <c r="AE21" s="14">
        <v>270.7</v>
      </c>
      <c r="AF21" s="28">
        <v>52.5</v>
      </c>
      <c r="AG21" s="14">
        <v>91.5</v>
      </c>
      <c r="AH21" s="32">
        <v>10723.900000000005</v>
      </c>
      <c r="AI21" s="54">
        <v>9351.4000000000033</v>
      </c>
      <c r="AJ21" s="13">
        <f t="shared" si="6"/>
        <v>169.3</v>
      </c>
      <c r="AK21" s="74">
        <v>1899.7</v>
      </c>
      <c r="AL21" s="74">
        <v>1945.8</v>
      </c>
    </row>
    <row r="22" spans="1:38" ht="15.75">
      <c r="A22" s="1" t="s">
        <v>37</v>
      </c>
      <c r="B22" s="1" t="s">
        <v>173</v>
      </c>
      <c r="C22" s="2" t="s">
        <v>36</v>
      </c>
      <c r="D22" s="2">
        <v>2024</v>
      </c>
      <c r="E22" s="22" t="s">
        <v>23</v>
      </c>
      <c r="F22" s="21">
        <f t="shared" ref="F22:AI22" si="9">F21/F7</f>
        <v>29.346342886657094</v>
      </c>
      <c r="G22" s="43">
        <f t="shared" si="9"/>
        <v>27.586956521739133</v>
      </c>
      <c r="H22" s="14">
        <f t="shared" si="9"/>
        <v>38.66949152542373</v>
      </c>
      <c r="I22" s="28">
        <f t="shared" si="9"/>
        <v>6.6874999999999991</v>
      </c>
      <c r="J22" s="14">
        <f t="shared" si="9"/>
        <v>15.1</v>
      </c>
      <c r="K22" s="28">
        <f t="shared" si="9"/>
        <v>19.954128440366972</v>
      </c>
      <c r="L22" s="14">
        <f t="shared" si="9"/>
        <v>33.740119760479047</v>
      </c>
      <c r="M22" s="28">
        <f t="shared" si="9"/>
        <v>28.916666666666668</v>
      </c>
      <c r="N22" s="14">
        <f t="shared" si="9"/>
        <v>18.357142857142858</v>
      </c>
      <c r="O22" s="28">
        <f t="shared" si="9"/>
        <v>13.173076923076923</v>
      </c>
      <c r="P22" s="14">
        <f t="shared" si="9"/>
        <v>21.958847736625515</v>
      </c>
      <c r="Q22" s="28">
        <f t="shared" si="9"/>
        <v>13.232142857142858</v>
      </c>
      <c r="R22" s="14">
        <f t="shared" si="9"/>
        <v>25.998540145985402</v>
      </c>
      <c r="S22" s="28">
        <f t="shared" si="9"/>
        <v>12.256410256410255</v>
      </c>
      <c r="T22" s="28">
        <f t="shared" si="9"/>
        <v>12.666666666666666</v>
      </c>
      <c r="U22" s="14">
        <f t="shared" si="9"/>
        <v>22.796296296296294</v>
      </c>
      <c r="V22" s="28">
        <f t="shared" si="9"/>
        <v>26.427118644067797</v>
      </c>
      <c r="W22" s="14">
        <f t="shared" si="9"/>
        <v>9.6206896551724128</v>
      </c>
      <c r="X22" s="28">
        <f t="shared" si="9"/>
        <v>66.571428571428584</v>
      </c>
      <c r="Y22" s="14">
        <f t="shared" si="9"/>
        <v>9.0000000000000018</v>
      </c>
      <c r="Z22" s="28">
        <f t="shared" si="9"/>
        <v>12.833333333333334</v>
      </c>
      <c r="AA22" s="14">
        <f t="shared" si="9"/>
        <v>21.312849162011176</v>
      </c>
      <c r="AB22" s="28">
        <f t="shared" si="9"/>
        <v>15.142076502732241</v>
      </c>
      <c r="AC22" s="14">
        <f t="shared" si="9"/>
        <v>19.830188679245282</v>
      </c>
      <c r="AD22" s="28">
        <f t="shared" si="9"/>
        <v>7.9109947643979046</v>
      </c>
      <c r="AE22" s="14">
        <f t="shared" si="9"/>
        <v>25.537735849056602</v>
      </c>
      <c r="AF22" s="28">
        <f t="shared" si="9"/>
        <v>25</v>
      </c>
      <c r="AG22" s="14">
        <f t="shared" si="9"/>
        <v>16.944444444444443</v>
      </c>
      <c r="AH22" s="32">
        <f t="shared" si="9"/>
        <v>23.852090747330973</v>
      </c>
      <c r="AI22" s="15">
        <f t="shared" si="9"/>
        <v>26.887291546866024</v>
      </c>
      <c r="AJ22" s="15">
        <f t="shared" si="6"/>
        <v>29.346342886657094</v>
      </c>
      <c r="AK22" s="15">
        <f>AK21/AK7</f>
        <v>28.204884485579399</v>
      </c>
      <c r="AL22" s="15">
        <f>AL21/AL7</f>
        <v>28.085445167657248</v>
      </c>
    </row>
    <row r="23" spans="1:38" ht="24" customHeight="1">
      <c r="A23" s="1" t="s">
        <v>130</v>
      </c>
      <c r="B23" s="1" t="s">
        <v>174</v>
      </c>
      <c r="C23" s="2" t="s">
        <v>21</v>
      </c>
      <c r="D23" s="2">
        <v>2023</v>
      </c>
      <c r="E23" s="22" t="s">
        <v>135</v>
      </c>
      <c r="F23" s="21">
        <v>8557</v>
      </c>
      <c r="G23" s="14">
        <v>8940.3666560788115</v>
      </c>
      <c r="H23" s="14">
        <v>8967.1999752018164</v>
      </c>
      <c r="I23" s="21">
        <v>9150.5356165212143</v>
      </c>
      <c r="J23" s="14">
        <v>7928.7412525890595</v>
      </c>
      <c r="K23" s="14">
        <v>8265.9672396167207</v>
      </c>
      <c r="L23" s="14">
        <v>10237.219345523283</v>
      </c>
      <c r="M23" s="14">
        <v>10501.202328671112</v>
      </c>
      <c r="N23" s="14">
        <v>10762.2609240609</v>
      </c>
      <c r="O23" s="14">
        <v>10505.107460335537</v>
      </c>
      <c r="P23" s="14">
        <v>8239.5138928040906</v>
      </c>
      <c r="Q23" s="14">
        <v>10963.394842172045</v>
      </c>
      <c r="R23" s="14">
        <v>11159.847104813978</v>
      </c>
      <c r="S23" s="14">
        <v>6232.3190407214533</v>
      </c>
      <c r="T23" s="14">
        <v>8156.4675058001549</v>
      </c>
      <c r="U23" s="14">
        <v>11344.245688285548</v>
      </c>
      <c r="V23" s="14">
        <v>11427.66078004277</v>
      </c>
      <c r="W23" s="14">
        <v>12179.419650653645</v>
      </c>
      <c r="X23" s="14">
        <v>12560.361617350854</v>
      </c>
      <c r="Y23" s="14">
        <v>7116.2735368091908</v>
      </c>
      <c r="Z23" s="14">
        <v>5165.5656017607207</v>
      </c>
      <c r="AA23" s="14">
        <v>7641.2203921658456</v>
      </c>
      <c r="AB23" s="14">
        <v>6744.8925464339191</v>
      </c>
      <c r="AC23" s="14">
        <v>9601.2693164641423</v>
      </c>
      <c r="AD23" s="21">
        <v>6507.6327184460106</v>
      </c>
      <c r="AE23" s="14">
        <v>9760.9136899523237</v>
      </c>
      <c r="AF23" s="14">
        <v>11667.608263122987</v>
      </c>
      <c r="AG23" s="14">
        <v>5562.9318640316305</v>
      </c>
      <c r="AH23" s="75">
        <v>8339.173994824765</v>
      </c>
      <c r="AI23" s="14">
        <v>8794.0005662025069</v>
      </c>
      <c r="AJ23" s="14">
        <f t="shared" si="6"/>
        <v>8557</v>
      </c>
      <c r="AK23" s="105">
        <v>8684</v>
      </c>
      <c r="AL23" s="2" t="s">
        <v>157</v>
      </c>
    </row>
    <row r="24" spans="1:38" ht="15.75">
      <c r="A24" s="1" t="s">
        <v>130</v>
      </c>
      <c r="B24" s="1" t="s">
        <v>174</v>
      </c>
      <c r="C24" s="2" t="s">
        <v>26</v>
      </c>
      <c r="D24" s="2">
        <v>2001</v>
      </c>
      <c r="E24" s="6" t="s">
        <v>144</v>
      </c>
      <c r="F24" s="21">
        <v>55</v>
      </c>
      <c r="G24" s="14">
        <v>198.40309702395353</v>
      </c>
      <c r="H24" s="14">
        <v>99.895347730948544</v>
      </c>
      <c r="I24" s="21" t="s">
        <v>120</v>
      </c>
      <c r="J24" s="21" t="s">
        <v>120</v>
      </c>
      <c r="K24" s="21" t="s">
        <v>120</v>
      </c>
      <c r="L24" s="14">
        <v>217.13287561561415</v>
      </c>
      <c r="M24" s="14">
        <v>143.69933677229182</v>
      </c>
      <c r="N24" s="21" t="s">
        <v>120</v>
      </c>
      <c r="O24" s="14">
        <v>2013.4831460674156</v>
      </c>
      <c r="P24" s="14">
        <v>334.0339974410528</v>
      </c>
      <c r="Q24" s="14">
        <v>171.23287671232876</v>
      </c>
      <c r="R24" s="14">
        <v>201.49070357932672</v>
      </c>
      <c r="S24" s="75" t="s">
        <v>120</v>
      </c>
      <c r="T24" s="75" t="s">
        <v>120</v>
      </c>
      <c r="U24" s="14">
        <v>92.658588738417691</v>
      </c>
      <c r="V24" s="14">
        <v>1188.0446623093681</v>
      </c>
      <c r="W24" s="75" t="s">
        <v>120</v>
      </c>
      <c r="X24" s="14">
        <v>130.43478260869566</v>
      </c>
      <c r="Y24" s="75" t="s">
        <v>120</v>
      </c>
      <c r="Z24" s="21" t="s">
        <v>120</v>
      </c>
      <c r="AA24" s="14">
        <v>55.099791845230811</v>
      </c>
      <c r="AB24" s="21" t="s">
        <v>120</v>
      </c>
      <c r="AC24" s="14">
        <v>754.02081362346257</v>
      </c>
      <c r="AD24" s="21" t="s">
        <v>120</v>
      </c>
      <c r="AE24" s="14">
        <v>110.53387863380125</v>
      </c>
      <c r="AF24" s="21" t="s">
        <v>120</v>
      </c>
      <c r="AG24" s="75" t="s">
        <v>120</v>
      </c>
      <c r="AH24" s="75" t="s">
        <v>120</v>
      </c>
      <c r="AI24" s="14">
        <v>404.66124266920576</v>
      </c>
      <c r="AJ24" s="14">
        <f t="shared" si="6"/>
        <v>55</v>
      </c>
      <c r="AK24" s="14">
        <v>57.936</v>
      </c>
      <c r="AL24" s="2" t="s">
        <v>157</v>
      </c>
    </row>
    <row r="25" spans="1:38" ht="15.75">
      <c r="A25" s="1" t="s">
        <v>130</v>
      </c>
      <c r="B25" s="1" t="s">
        <v>174</v>
      </c>
      <c r="C25" s="2" t="s">
        <v>29</v>
      </c>
      <c r="D25" s="2">
        <v>2023</v>
      </c>
      <c r="E25" s="22" t="s">
        <v>136</v>
      </c>
      <c r="F25" s="21">
        <v>651</v>
      </c>
      <c r="G25" s="14">
        <v>1109.3083934446684</v>
      </c>
      <c r="H25" s="14">
        <v>1149.6410224617714</v>
      </c>
      <c r="I25" s="21">
        <v>1085.6567680618389</v>
      </c>
      <c r="J25" s="14">
        <v>1629.1934080662452</v>
      </c>
      <c r="K25" s="14">
        <v>1080.5789575811802</v>
      </c>
      <c r="L25" s="14">
        <v>595.07690035348401</v>
      </c>
      <c r="M25" s="14">
        <v>1314.7572738946178</v>
      </c>
      <c r="N25" s="14">
        <v>1830.3164836838266</v>
      </c>
      <c r="O25" s="14">
        <v>1814.8677422334699</v>
      </c>
      <c r="P25" s="14">
        <v>877.60597242890628</v>
      </c>
      <c r="Q25" s="14">
        <v>1312.0128253746875</v>
      </c>
      <c r="R25" s="14">
        <v>775.96728686206552</v>
      </c>
      <c r="S25" s="14">
        <v>908.87986010521195</v>
      </c>
      <c r="T25" s="14">
        <v>1572.9586122296596</v>
      </c>
      <c r="U25" s="14">
        <v>2504.0809880496527</v>
      </c>
      <c r="V25" s="14">
        <v>1369.5564981125121</v>
      </c>
      <c r="W25" s="14">
        <v>909.95664056607711</v>
      </c>
      <c r="X25" s="14">
        <v>2118.6152125652043</v>
      </c>
      <c r="Y25" s="14">
        <v>1009.0238596968255</v>
      </c>
      <c r="Z25" s="14">
        <v>1106.9069146630115</v>
      </c>
      <c r="AA25" s="14">
        <v>241.41989482963362</v>
      </c>
      <c r="AB25" s="14">
        <v>775.43137383366957</v>
      </c>
      <c r="AC25" s="14">
        <v>821.60115543872257</v>
      </c>
      <c r="AD25" s="21">
        <v>1285.7822709832844</v>
      </c>
      <c r="AE25" s="14">
        <v>912.4125747180359</v>
      </c>
      <c r="AF25" s="14">
        <v>1606.0675341950673</v>
      </c>
      <c r="AG25" s="14">
        <v>902.59490509122486</v>
      </c>
      <c r="AH25" s="75">
        <v>954.86651709260207</v>
      </c>
      <c r="AI25" s="14">
        <v>924.21608189280505</v>
      </c>
      <c r="AJ25" s="14">
        <f t="shared" si="6"/>
        <v>651</v>
      </c>
      <c r="AK25" s="14">
        <v>564.88</v>
      </c>
      <c r="AL25" s="2" t="s">
        <v>157</v>
      </c>
    </row>
    <row r="26" spans="1:38" ht="15.75">
      <c r="A26" s="1" t="s">
        <v>130</v>
      </c>
      <c r="B26" s="1" t="s">
        <v>174</v>
      </c>
      <c r="C26" s="2" t="s">
        <v>42</v>
      </c>
      <c r="D26" s="2">
        <v>2023</v>
      </c>
      <c r="E26" s="6" t="s">
        <v>137</v>
      </c>
      <c r="F26" s="21">
        <v>0</v>
      </c>
      <c r="G26" s="14">
        <v>746.86109657660836</v>
      </c>
      <c r="H26" s="14">
        <v>110.70617253335577</v>
      </c>
      <c r="I26" s="21">
        <v>170.60320640971759</v>
      </c>
      <c r="J26" s="21">
        <v>0</v>
      </c>
      <c r="K26" s="14">
        <v>480.2573144805246</v>
      </c>
      <c r="L26" s="14">
        <v>184.92429572737748</v>
      </c>
      <c r="M26" s="14">
        <v>84.279312429142166</v>
      </c>
      <c r="N26" s="14">
        <v>73.212659347353068</v>
      </c>
      <c r="O26" s="14">
        <v>144.03712239948177</v>
      </c>
      <c r="P26" s="14">
        <v>166.37080046045617</v>
      </c>
      <c r="Q26" s="14">
        <v>107.83667057874142</v>
      </c>
      <c r="R26" s="14">
        <v>152.55311499745713</v>
      </c>
      <c r="S26" s="14">
        <v>77.903988009018164</v>
      </c>
      <c r="T26" s="14">
        <v>291.67444465185736</v>
      </c>
      <c r="U26" s="14">
        <v>37.940621031055343</v>
      </c>
      <c r="V26" s="14">
        <v>96.614752960907424</v>
      </c>
      <c r="W26" s="21">
        <v>0</v>
      </c>
      <c r="X26" s="14">
        <v>151.32965804037173</v>
      </c>
      <c r="Y26" s="14">
        <v>53.10651893141187</v>
      </c>
      <c r="Z26" s="14">
        <v>0</v>
      </c>
      <c r="AA26" s="14">
        <v>44.915329270629513</v>
      </c>
      <c r="AB26" s="14">
        <v>114.27409719654078</v>
      </c>
      <c r="AC26" s="14">
        <v>124.19552349655109</v>
      </c>
      <c r="AD26" s="21">
        <v>236.16409058876653</v>
      </c>
      <c r="AE26" s="14">
        <v>218.59884602619613</v>
      </c>
      <c r="AF26" s="14">
        <v>0</v>
      </c>
      <c r="AG26" s="14">
        <v>73.681216742140805</v>
      </c>
      <c r="AH26" s="75">
        <v>164.45542348059283</v>
      </c>
      <c r="AI26" s="14">
        <v>158.7416025944313</v>
      </c>
      <c r="AJ26" s="14">
        <f t="shared" si="6"/>
        <v>0</v>
      </c>
      <c r="AK26" s="14">
        <v>117.48</v>
      </c>
      <c r="AL26" s="2" t="s">
        <v>157</v>
      </c>
    </row>
    <row r="27" spans="1:38" s="17" customFormat="1" ht="15.75">
      <c r="A27" s="1" t="s">
        <v>130</v>
      </c>
      <c r="B27" s="1" t="s">
        <v>174</v>
      </c>
      <c r="C27" s="3" t="s">
        <v>46</v>
      </c>
      <c r="D27" s="2">
        <v>2023</v>
      </c>
      <c r="E27" s="23" t="s">
        <v>138</v>
      </c>
      <c r="F27" s="21">
        <v>778</v>
      </c>
      <c r="G27" s="14">
        <v>1581.5882045151707</v>
      </c>
      <c r="H27" s="14">
        <v>1047.4507093540583</v>
      </c>
      <c r="I27" s="21">
        <v>248.15011841413465</v>
      </c>
      <c r="J27" s="21">
        <v>0</v>
      </c>
      <c r="K27" s="14">
        <v>923.57175861639337</v>
      </c>
      <c r="L27" s="14">
        <v>1202.0079222279539</v>
      </c>
      <c r="M27" s="14">
        <v>1011.3517491497059</v>
      </c>
      <c r="N27" s="14">
        <v>292.85063738941227</v>
      </c>
      <c r="O27" s="14">
        <v>67.217323786424828</v>
      </c>
      <c r="P27" s="14">
        <v>719.55371199147294</v>
      </c>
      <c r="Q27" s="14">
        <v>934.58447834909236</v>
      </c>
      <c r="R27" s="14">
        <v>1569.5368562238377</v>
      </c>
      <c r="S27" s="14">
        <v>285.64795603306663</v>
      </c>
      <c r="T27" s="14">
        <v>1083.3622229926132</v>
      </c>
      <c r="U27" s="14">
        <v>417.34683134160883</v>
      </c>
      <c r="V27" s="14">
        <v>928.85762495749589</v>
      </c>
      <c r="W27" s="14">
        <v>139.99332931785801</v>
      </c>
      <c r="X27" s="14">
        <v>756.64829020185869</v>
      </c>
      <c r="Y27" s="14">
        <v>318.63911358847122</v>
      </c>
      <c r="Z27" s="14">
        <v>0</v>
      </c>
      <c r="AA27" s="14">
        <v>1077.9679024951083</v>
      </c>
      <c r="AB27" s="14">
        <v>701.96945420732197</v>
      </c>
      <c r="AC27" s="14">
        <v>458.56808675649631</v>
      </c>
      <c r="AD27" s="21">
        <v>325.38163592230057</v>
      </c>
      <c r="AE27" s="14">
        <v>1264.0715878906124</v>
      </c>
      <c r="AF27" s="14">
        <v>330.66096292251382</v>
      </c>
      <c r="AG27" s="14">
        <v>644.71064649373204</v>
      </c>
      <c r="AH27" s="75">
        <v>591.05043575528521</v>
      </c>
      <c r="AI27" s="14">
        <v>656.2341626794605</v>
      </c>
      <c r="AJ27" s="21">
        <f t="shared" si="6"/>
        <v>778</v>
      </c>
      <c r="AK27" s="106">
        <v>778.92</v>
      </c>
      <c r="AL27" s="2" t="s">
        <v>157</v>
      </c>
    </row>
    <row r="28" spans="1:38" ht="15.75">
      <c r="A28" s="1" t="s">
        <v>130</v>
      </c>
      <c r="B28" s="1" t="s">
        <v>174</v>
      </c>
      <c r="C28" s="2" t="s">
        <v>30</v>
      </c>
      <c r="D28" s="2">
        <v>2001</v>
      </c>
      <c r="E28" s="6" t="s">
        <v>144</v>
      </c>
      <c r="F28" s="21">
        <v>56</v>
      </c>
      <c r="G28" s="14">
        <v>136</v>
      </c>
      <c r="H28" s="14">
        <v>322</v>
      </c>
      <c r="I28" s="21" t="s">
        <v>120</v>
      </c>
      <c r="J28" s="75" t="s">
        <v>120</v>
      </c>
      <c r="K28" s="75" t="s">
        <v>120</v>
      </c>
      <c r="L28" s="14">
        <v>291</v>
      </c>
      <c r="M28" s="14">
        <v>936</v>
      </c>
      <c r="N28" s="75" t="s">
        <v>120</v>
      </c>
      <c r="O28" s="14">
        <v>76</v>
      </c>
      <c r="P28" s="14">
        <v>20</v>
      </c>
      <c r="Q28" s="14">
        <v>251</v>
      </c>
      <c r="R28" s="14">
        <v>75</v>
      </c>
      <c r="S28" s="75" t="s">
        <v>120</v>
      </c>
      <c r="T28" s="75" t="s">
        <v>120</v>
      </c>
      <c r="U28" s="14">
        <v>184</v>
      </c>
      <c r="V28" s="14">
        <v>154</v>
      </c>
      <c r="W28" s="75" t="s">
        <v>120</v>
      </c>
      <c r="X28" s="14">
        <v>23</v>
      </c>
      <c r="Y28" s="75" t="s">
        <v>120</v>
      </c>
      <c r="Z28" s="75" t="s">
        <v>120</v>
      </c>
      <c r="AA28" s="14">
        <v>848</v>
      </c>
      <c r="AB28" s="75" t="s">
        <v>120</v>
      </c>
      <c r="AC28" s="14">
        <v>29</v>
      </c>
      <c r="AD28" s="21" t="s">
        <v>120</v>
      </c>
      <c r="AE28" s="14">
        <v>271</v>
      </c>
      <c r="AF28" s="75" t="s">
        <v>120</v>
      </c>
      <c r="AG28" s="75" t="s">
        <v>120</v>
      </c>
      <c r="AH28" s="75" t="s">
        <v>120</v>
      </c>
      <c r="AI28" s="14">
        <v>185.64083712530282</v>
      </c>
      <c r="AJ28" s="14">
        <f t="shared" si="6"/>
        <v>56</v>
      </c>
      <c r="AK28" s="14">
        <f>42*1.6</f>
        <v>67.2</v>
      </c>
      <c r="AL28" s="2" t="s">
        <v>157</v>
      </c>
    </row>
    <row r="29" spans="1:38" ht="15.75">
      <c r="A29" s="1" t="s">
        <v>130</v>
      </c>
      <c r="B29" s="1" t="s">
        <v>174</v>
      </c>
      <c r="C29" s="2" t="s">
        <v>31</v>
      </c>
      <c r="D29" s="2">
        <v>2001</v>
      </c>
      <c r="E29" s="6" t="s">
        <v>144</v>
      </c>
      <c r="F29" s="21">
        <v>288</v>
      </c>
      <c r="G29" s="14">
        <v>419</v>
      </c>
      <c r="H29" s="14">
        <v>380</v>
      </c>
      <c r="I29" s="21" t="s">
        <v>120</v>
      </c>
      <c r="J29" s="75" t="s">
        <v>120</v>
      </c>
      <c r="K29" s="75" t="s">
        <v>120</v>
      </c>
      <c r="L29" s="14">
        <v>372</v>
      </c>
      <c r="M29" s="14">
        <v>431</v>
      </c>
      <c r="N29" s="75" t="s">
        <v>120</v>
      </c>
      <c r="O29" s="14">
        <v>389</v>
      </c>
      <c r="P29" s="14">
        <v>368</v>
      </c>
      <c r="Q29" s="14">
        <v>386</v>
      </c>
      <c r="R29" s="14">
        <v>404</v>
      </c>
      <c r="S29" s="75" t="s">
        <v>120</v>
      </c>
      <c r="T29" s="75" t="s">
        <v>120</v>
      </c>
      <c r="U29" s="14">
        <v>368</v>
      </c>
      <c r="V29" s="14">
        <v>410</v>
      </c>
      <c r="W29" s="75" t="s">
        <v>120</v>
      </c>
      <c r="X29" s="14">
        <v>457</v>
      </c>
      <c r="Y29" s="75" t="s">
        <v>120</v>
      </c>
      <c r="Z29" s="75" t="s">
        <v>120</v>
      </c>
      <c r="AA29" s="14">
        <v>377</v>
      </c>
      <c r="AB29" s="75" t="s">
        <v>120</v>
      </c>
      <c r="AC29" s="14">
        <v>342</v>
      </c>
      <c r="AD29" s="21" t="s">
        <v>120</v>
      </c>
      <c r="AE29" s="14">
        <v>383</v>
      </c>
      <c r="AF29" s="75" t="s">
        <v>120</v>
      </c>
      <c r="AG29" s="75" t="s">
        <v>120</v>
      </c>
      <c r="AH29" s="75" t="s">
        <v>120</v>
      </c>
      <c r="AI29" s="14">
        <v>382.13200513267816</v>
      </c>
      <c r="AJ29" s="14">
        <f t="shared" si="6"/>
        <v>288</v>
      </c>
      <c r="AK29" s="14">
        <f>179*1.6</f>
        <v>286.40000000000003</v>
      </c>
      <c r="AL29" s="2" t="s">
        <v>157</v>
      </c>
    </row>
    <row r="30" spans="1:38" ht="15.75">
      <c r="A30" s="1" t="s">
        <v>130</v>
      </c>
      <c r="B30" s="1" t="s">
        <v>174</v>
      </c>
      <c r="C30" s="2" t="s">
        <v>28</v>
      </c>
      <c r="E30" s="23" t="s">
        <v>23</v>
      </c>
      <c r="F30" s="21">
        <f>SUM(F23:F29)</f>
        <v>10385</v>
      </c>
      <c r="G30" s="40">
        <f>SUM(G23:G29)</f>
        <v>13131.527447639211</v>
      </c>
      <c r="H30" s="40">
        <f>SUM(H23:H29)</f>
        <v>12076.893227281949</v>
      </c>
      <c r="I30" s="40">
        <f t="shared" ref="I30:AG30" si="10">SUM(I23:I29)</f>
        <v>10654.945709406906</v>
      </c>
      <c r="J30" s="40">
        <f>SUM(J23:J29)</f>
        <v>9557.9346606553045</v>
      </c>
      <c r="K30" s="40">
        <f t="shared" si="10"/>
        <v>10750.375270294819</v>
      </c>
      <c r="L30" s="40">
        <f>SUM(L23:L29)</f>
        <v>13099.361339447714</v>
      </c>
      <c r="M30" s="40">
        <f t="shared" si="10"/>
        <v>14422.29000091687</v>
      </c>
      <c r="N30" s="40">
        <f t="shared" si="10"/>
        <v>12958.640704481491</v>
      </c>
      <c r="O30" s="40">
        <f t="shared" si="10"/>
        <v>15009.71279482233</v>
      </c>
      <c r="P30" s="40">
        <f t="shared" si="10"/>
        <v>10725.078375125979</v>
      </c>
      <c r="Q30" s="40">
        <f t="shared" si="10"/>
        <v>14126.061693186895</v>
      </c>
      <c r="R30" s="40">
        <f t="shared" si="10"/>
        <v>14338.395066476667</v>
      </c>
      <c r="S30" s="40">
        <f t="shared" si="10"/>
        <v>7504.7508448687504</v>
      </c>
      <c r="T30" s="40">
        <f t="shared" si="10"/>
        <v>11104.462785674285</v>
      </c>
      <c r="U30" s="40">
        <f t="shared" si="10"/>
        <v>14948.272717446282</v>
      </c>
      <c r="V30" s="40">
        <f t="shared" si="10"/>
        <v>15574.734318383054</v>
      </c>
      <c r="W30" s="40">
        <f t="shared" si="10"/>
        <v>13229.36962053758</v>
      </c>
      <c r="X30" s="40">
        <f t="shared" si="10"/>
        <v>16197.389560766984</v>
      </c>
      <c r="Y30" s="40">
        <f t="shared" si="10"/>
        <v>8497.0430290258992</v>
      </c>
      <c r="Z30" s="40">
        <f t="shared" si="10"/>
        <v>6272.4725164237325</v>
      </c>
      <c r="AA30" s="40">
        <f t="shared" si="10"/>
        <v>10285.623310606446</v>
      </c>
      <c r="AB30" s="40">
        <f t="shared" si="10"/>
        <v>8336.5674716714511</v>
      </c>
      <c r="AC30" s="40">
        <f t="shared" si="10"/>
        <v>12130.654895779377</v>
      </c>
      <c r="AD30" s="40">
        <f t="shared" si="10"/>
        <v>8354.9607159403622</v>
      </c>
      <c r="AE30" s="40">
        <f t="shared" si="10"/>
        <v>12920.530577220969</v>
      </c>
      <c r="AF30" s="40">
        <f t="shared" si="10"/>
        <v>13604.336760240567</v>
      </c>
      <c r="AG30" s="40">
        <f t="shared" si="10"/>
        <v>7183.9186323587282</v>
      </c>
      <c r="AH30" s="40">
        <f>SUM(AH23:AH29)</f>
        <v>10049.546371153245</v>
      </c>
      <c r="AI30" s="40">
        <f>SUM(AI23:AI29)</f>
        <v>11505.626498296389</v>
      </c>
      <c r="AJ30" s="14">
        <f>SUM(AJ23:AJ29)</f>
        <v>10385</v>
      </c>
      <c r="AK30" s="14">
        <f>SUM(AK23:AK29)</f>
        <v>10556.815999999999</v>
      </c>
      <c r="AL30" s="2" t="s">
        <v>157</v>
      </c>
    </row>
    <row r="31" spans="1:38" ht="17.25" customHeight="1">
      <c r="A31" s="1" t="s">
        <v>130</v>
      </c>
      <c r="B31" s="1" t="s">
        <v>179</v>
      </c>
      <c r="C31" s="2" t="s">
        <v>21</v>
      </c>
      <c r="D31" s="2">
        <v>2023</v>
      </c>
      <c r="E31" s="6" t="s">
        <v>148</v>
      </c>
      <c r="F31" s="41">
        <f>AJ31</f>
        <v>85.689965952333267</v>
      </c>
      <c r="G31" s="41">
        <v>72.2</v>
      </c>
      <c r="H31" s="41">
        <v>79.5</v>
      </c>
      <c r="I31" s="41">
        <v>86</v>
      </c>
      <c r="J31" s="41">
        <v>83.5</v>
      </c>
      <c r="K31" s="41">
        <v>76.900000000000006</v>
      </c>
      <c r="L31" s="41">
        <v>83.8</v>
      </c>
      <c r="M31" s="41">
        <v>81.2</v>
      </c>
      <c r="N31" s="41">
        <v>83.1</v>
      </c>
      <c r="O31" s="41">
        <v>83.8</v>
      </c>
      <c r="P31" s="41">
        <v>82.4</v>
      </c>
      <c r="Q31" s="41">
        <v>82.3</v>
      </c>
      <c r="R31" s="41">
        <v>81.7</v>
      </c>
      <c r="S31" s="41">
        <v>82.9</v>
      </c>
      <c r="T31" s="41">
        <v>73.5</v>
      </c>
      <c r="U31" s="41">
        <v>79.2</v>
      </c>
      <c r="V31" s="41">
        <v>82.7</v>
      </c>
      <c r="W31" s="41">
        <v>92.1</v>
      </c>
      <c r="X31" s="41">
        <v>80.8</v>
      </c>
      <c r="Y31" s="41">
        <v>83.8</v>
      </c>
      <c r="Z31" s="41">
        <v>82</v>
      </c>
      <c r="AA31" s="41">
        <v>84.9</v>
      </c>
      <c r="AB31" s="41">
        <v>80.900000000000006</v>
      </c>
      <c r="AC31" s="41">
        <v>87.2</v>
      </c>
      <c r="AD31" s="41">
        <v>77.900000000000006</v>
      </c>
      <c r="AE31" s="41">
        <v>80.3</v>
      </c>
      <c r="AF31" s="41">
        <v>85.5</v>
      </c>
      <c r="AG31" s="41">
        <v>77.5</v>
      </c>
      <c r="AH31" s="41">
        <v>81.97709000901817</v>
      </c>
      <c r="AI31" s="41">
        <v>82.395882077678976</v>
      </c>
      <c r="AJ31" s="41">
        <f>100*AJ23/(AJ$23+AJ$25+AJ$26+AJ$27)</f>
        <v>85.689965952333267</v>
      </c>
      <c r="AK31" s="41">
        <f>100*AK23/(AK$23+AK$25+AK$26+AK$27)</f>
        <v>85.596454706030798</v>
      </c>
      <c r="AL31" s="2" t="s">
        <v>157</v>
      </c>
    </row>
    <row r="32" spans="1:38" ht="15.75">
      <c r="A32" s="1" t="s">
        <v>130</v>
      </c>
      <c r="B32" s="1" t="s">
        <v>179</v>
      </c>
      <c r="C32" s="2" t="s">
        <v>27</v>
      </c>
      <c r="D32" s="2">
        <v>2023</v>
      </c>
      <c r="E32" s="6" t="s">
        <v>104</v>
      </c>
      <c r="F32" s="41">
        <f>AJ32</f>
        <v>6.5191267774884842</v>
      </c>
      <c r="G32" s="41">
        <v>8.9</v>
      </c>
      <c r="H32" s="41">
        <v>10.199999999999999</v>
      </c>
      <c r="I32" s="41">
        <v>10.1</v>
      </c>
      <c r="J32" s="41">
        <v>16.5</v>
      </c>
      <c r="K32" s="41">
        <v>10</v>
      </c>
      <c r="L32" s="41">
        <v>4.9000000000000004</v>
      </c>
      <c r="M32" s="41">
        <v>10.199999999999999</v>
      </c>
      <c r="N32" s="41">
        <v>14</v>
      </c>
      <c r="O32" s="41">
        <v>14.5</v>
      </c>
      <c r="P32" s="41">
        <v>8.8000000000000007</v>
      </c>
      <c r="Q32" s="41">
        <v>9.9</v>
      </c>
      <c r="R32" s="41">
        <v>5.7</v>
      </c>
      <c r="S32" s="41">
        <v>12</v>
      </c>
      <c r="T32" s="41">
        <v>14.1</v>
      </c>
      <c r="U32" s="41">
        <v>17.5</v>
      </c>
      <c r="V32" s="41">
        <v>9.9</v>
      </c>
      <c r="W32" s="41">
        <v>6.8</v>
      </c>
      <c r="X32" s="41">
        <v>13.3</v>
      </c>
      <c r="Y32" s="41">
        <v>11.8</v>
      </c>
      <c r="Z32" s="41">
        <v>18</v>
      </c>
      <c r="AA32" s="41">
        <v>2.7</v>
      </c>
      <c r="AB32" s="41">
        <v>9.3000000000000007</v>
      </c>
      <c r="AC32" s="41">
        <v>7.4</v>
      </c>
      <c r="AD32" s="41">
        <v>15.4</v>
      </c>
      <c r="AE32" s="41">
        <v>7.5</v>
      </c>
      <c r="AF32" s="41">
        <v>11.9</v>
      </c>
      <c r="AG32" s="41">
        <v>12.5</v>
      </c>
      <c r="AH32" s="41">
        <v>8.2142103344398176</v>
      </c>
      <c r="AI32" s="41">
        <v>7.5058493214787081</v>
      </c>
      <c r="AJ32" s="41">
        <f>100*AJ25/(AJ$23+AJ$25+AJ$26+AJ$27)</f>
        <v>6.5191267774884842</v>
      </c>
      <c r="AK32" s="41">
        <f>100*AK25/(AK$23+AK$25+AK$26+AK$27)</f>
        <v>5.56790941206157</v>
      </c>
      <c r="AL32" s="2" t="s">
        <v>157</v>
      </c>
    </row>
    <row r="33" spans="1:39" ht="15.75">
      <c r="A33" s="1" t="s">
        <v>130</v>
      </c>
      <c r="B33" s="1" t="s">
        <v>179</v>
      </c>
      <c r="C33" s="2" t="s">
        <v>46</v>
      </c>
      <c r="D33" s="2">
        <v>2023</v>
      </c>
      <c r="E33" s="6" t="s">
        <v>104</v>
      </c>
      <c r="F33" s="41">
        <f>AJ33</f>
        <v>7.7909072701782494</v>
      </c>
      <c r="G33" s="41">
        <v>12.8</v>
      </c>
      <c r="H33" s="41">
        <v>9.3000000000000007</v>
      </c>
      <c r="I33" s="41">
        <v>2.2999999999999998</v>
      </c>
      <c r="J33" s="41">
        <v>0</v>
      </c>
      <c r="K33" s="41">
        <v>8.6</v>
      </c>
      <c r="L33" s="41">
        <v>9.8000000000000007</v>
      </c>
      <c r="M33" s="41">
        <v>7.9</v>
      </c>
      <c r="N33" s="41">
        <v>2.2999999999999998</v>
      </c>
      <c r="O33" s="41">
        <v>0.5</v>
      </c>
      <c r="P33" s="41">
        <v>7.2</v>
      </c>
      <c r="Q33" s="41">
        <v>7</v>
      </c>
      <c r="R33" s="41">
        <v>11.5</v>
      </c>
      <c r="S33" s="41">
        <v>3.9</v>
      </c>
      <c r="T33" s="41">
        <v>9.8000000000000007</v>
      </c>
      <c r="U33" s="41">
        <v>3</v>
      </c>
      <c r="V33" s="41">
        <v>6.7</v>
      </c>
      <c r="W33" s="41">
        <v>1</v>
      </c>
      <c r="X33" s="41">
        <v>4.9000000000000004</v>
      </c>
      <c r="Y33" s="41">
        <v>3.8</v>
      </c>
      <c r="Z33" s="41">
        <v>0</v>
      </c>
      <c r="AA33" s="41">
        <v>12</v>
      </c>
      <c r="AB33" s="41">
        <v>8.4</v>
      </c>
      <c r="AC33" s="41">
        <v>4.2</v>
      </c>
      <c r="AD33" s="41">
        <v>3.9</v>
      </c>
      <c r="AE33" s="41">
        <v>10.4</v>
      </c>
      <c r="AF33" s="41">
        <v>2.6</v>
      </c>
      <c r="AG33" s="41">
        <v>9.1</v>
      </c>
      <c r="AH33" s="41">
        <v>8.3907362281021545</v>
      </c>
      <c r="AI33" s="41">
        <v>8.8067384183434729</v>
      </c>
      <c r="AJ33" s="41">
        <f>100*AJ27/(AJ$23+AJ$25+AJ$26+AJ$27)</f>
        <v>7.7909072701782494</v>
      </c>
      <c r="AK33" s="41">
        <f>100*AK27/(AK$23+AK$25+AK$26+AK$27)</f>
        <v>7.6776589704769123</v>
      </c>
      <c r="AL33" s="2" t="s">
        <v>157</v>
      </c>
    </row>
    <row r="34" spans="1:39" ht="15.75">
      <c r="A34" s="1" t="s">
        <v>130</v>
      </c>
      <c r="B34" s="1" t="s">
        <v>179</v>
      </c>
      <c r="C34" s="2" t="s">
        <v>42</v>
      </c>
      <c r="D34" s="2">
        <v>2023</v>
      </c>
      <c r="E34" s="6" t="s">
        <v>104</v>
      </c>
      <c r="F34" s="41">
        <f>AJ34</f>
        <v>0</v>
      </c>
      <c r="G34" s="41">
        <v>6.1</v>
      </c>
      <c r="H34" s="41">
        <v>1</v>
      </c>
      <c r="I34" s="41">
        <v>1.6</v>
      </c>
      <c r="J34" s="76">
        <v>0</v>
      </c>
      <c r="K34" s="41">
        <v>4.5</v>
      </c>
      <c r="L34" s="41">
        <v>1.5</v>
      </c>
      <c r="M34" s="41">
        <v>0.7</v>
      </c>
      <c r="N34" s="41">
        <v>0.6</v>
      </c>
      <c r="O34" s="41">
        <v>1.2</v>
      </c>
      <c r="P34" s="41">
        <v>1.7</v>
      </c>
      <c r="Q34" s="41">
        <v>0.8</v>
      </c>
      <c r="R34" s="41">
        <v>1.1000000000000001</v>
      </c>
      <c r="S34" s="41">
        <v>1.1000000000000001</v>
      </c>
      <c r="T34" s="41">
        <v>2.6</v>
      </c>
      <c r="U34" s="41">
        <v>0.3</v>
      </c>
      <c r="V34" s="41">
        <v>0.7</v>
      </c>
      <c r="W34" s="41">
        <v>0</v>
      </c>
      <c r="X34" s="41">
        <v>1.1000000000000001</v>
      </c>
      <c r="Y34" s="41">
        <v>0.5</v>
      </c>
      <c r="Z34" s="41">
        <v>0</v>
      </c>
      <c r="AA34" s="41">
        <v>0.5</v>
      </c>
      <c r="AB34" s="41">
        <v>1.4</v>
      </c>
      <c r="AC34" s="41">
        <v>1.2</v>
      </c>
      <c r="AD34" s="41">
        <v>2.8</v>
      </c>
      <c r="AE34" s="41">
        <v>1.8</v>
      </c>
      <c r="AF34" s="41">
        <v>0</v>
      </c>
      <c r="AG34" s="41">
        <v>1</v>
      </c>
      <c r="AH34" s="41">
        <v>1.4179634284398568</v>
      </c>
      <c r="AI34" s="41">
        <v>1.2891904539073467</v>
      </c>
      <c r="AJ34" s="41">
        <f>100*AJ26/(AJ$23+AJ$25+AJ$26+AJ$27)</f>
        <v>0</v>
      </c>
      <c r="AK34" s="41">
        <f>100*AK26/(AK$23+AK$25+AK$26+AK$27)</f>
        <v>1.1579769114307343</v>
      </c>
      <c r="AL34" s="2" t="s">
        <v>157</v>
      </c>
    </row>
    <row r="35" spans="1:39" ht="15.75">
      <c r="A35" s="1" t="s">
        <v>130</v>
      </c>
      <c r="B35" s="1" t="s">
        <v>179</v>
      </c>
      <c r="C35" s="2" t="s">
        <v>115</v>
      </c>
      <c r="D35" s="2">
        <v>2023</v>
      </c>
      <c r="E35" s="23" t="s">
        <v>23</v>
      </c>
      <c r="F35" s="53">
        <f>AJ35</f>
        <v>9986</v>
      </c>
      <c r="G35" s="21">
        <f>G23+G25+G27+G26</f>
        <v>12378.124350615257</v>
      </c>
      <c r="H35" s="21">
        <f>H23+H25+H27+H26</f>
        <v>11274.997879551001</v>
      </c>
      <c r="I35" s="21">
        <f>I23+I25+I27+I26</f>
        <v>10654.945709406906</v>
      </c>
      <c r="J35" s="21">
        <f>J23+J25</f>
        <v>9557.9346606553045</v>
      </c>
      <c r="K35" s="21">
        <f t="shared" ref="K35:V35" si="11">K23+K25+K27+K26</f>
        <v>10750.375270294819</v>
      </c>
      <c r="L35" s="21">
        <f t="shared" si="11"/>
        <v>12219.2284638321</v>
      </c>
      <c r="M35" s="21">
        <f t="shared" si="11"/>
        <v>12911.590664144578</v>
      </c>
      <c r="N35" s="21">
        <f t="shared" si="11"/>
        <v>12958.640704481491</v>
      </c>
      <c r="O35" s="21">
        <f t="shared" si="11"/>
        <v>12531.229648754914</v>
      </c>
      <c r="P35" s="21">
        <f t="shared" si="11"/>
        <v>10003.044377684926</v>
      </c>
      <c r="Q35" s="21">
        <f t="shared" si="11"/>
        <v>13317.828816474566</v>
      </c>
      <c r="R35" s="21">
        <f t="shared" si="11"/>
        <v>13657.90436289734</v>
      </c>
      <c r="S35" s="21">
        <f t="shared" si="11"/>
        <v>7504.7508448687504</v>
      </c>
      <c r="T35" s="21">
        <f t="shared" si="11"/>
        <v>11104.462785674285</v>
      </c>
      <c r="U35" s="21">
        <f t="shared" si="11"/>
        <v>14303.614128707864</v>
      </c>
      <c r="V35" s="21">
        <f t="shared" si="11"/>
        <v>13822.689656073686</v>
      </c>
      <c r="W35" s="21">
        <f>W23+W25+W27</f>
        <v>13229.36962053758</v>
      </c>
      <c r="X35" s="21">
        <f>X23+X25+X27</f>
        <v>15435.625120117917</v>
      </c>
      <c r="Y35" s="21">
        <f>Y23+Y25+Y27+Y26</f>
        <v>8497.0430290258992</v>
      </c>
      <c r="Z35" s="21">
        <f>Z23+Z25</f>
        <v>6272.4725164237325</v>
      </c>
      <c r="AA35" s="21">
        <f>AA23+AA25+AA27+AA26</f>
        <v>9005.5235187612161</v>
      </c>
      <c r="AB35" s="21">
        <f>AB23+AB25+AB27+AB26</f>
        <v>8336.5674716714511</v>
      </c>
      <c r="AC35" s="21">
        <f>AC23+AC25+AC27+AC26</f>
        <v>11005.634082155913</v>
      </c>
      <c r="AD35" s="21">
        <f>AD23+AD25+AD27+AD26</f>
        <v>8354.9607159403622</v>
      </c>
      <c r="AE35" s="21">
        <f>AE23+AE25+AE27+AE26</f>
        <v>12155.996698587167</v>
      </c>
      <c r="AF35" s="21">
        <f>AF23+AF25+AF27</f>
        <v>13604.336760240567</v>
      </c>
      <c r="AG35" s="21">
        <f>AG23+AG25+AG27+AG26</f>
        <v>7183.9186323587292</v>
      </c>
      <c r="AH35" s="21">
        <f>AH23+AH25+AH27+AH26</f>
        <v>10049.546371153245</v>
      </c>
      <c r="AI35" s="21">
        <f>AI23+AI25+AI27+AI26</f>
        <v>10533.192413369205</v>
      </c>
      <c r="AJ35" s="21">
        <f>AJ23+AJ25+AJ27+AJ26</f>
        <v>9986</v>
      </c>
      <c r="AK35" s="21">
        <f>AK23+AK25+AK27+AK26</f>
        <v>10145.279999999999</v>
      </c>
      <c r="AL35" s="2" t="s">
        <v>157</v>
      </c>
    </row>
    <row r="36" spans="1:39" ht="15.75">
      <c r="A36" s="1" t="s">
        <v>130</v>
      </c>
      <c r="B36" s="1" t="s">
        <v>176</v>
      </c>
      <c r="C36" s="2" t="s">
        <v>0</v>
      </c>
      <c r="D36" s="2">
        <v>2023</v>
      </c>
      <c r="E36" s="22" t="s">
        <v>146</v>
      </c>
      <c r="F36" s="77">
        <v>12.540552999999999</v>
      </c>
      <c r="G36" s="78">
        <v>21.625199999999996</v>
      </c>
      <c r="H36" s="9">
        <v>21.697499999999998</v>
      </c>
      <c r="I36" s="78">
        <v>7.4062999999999972</v>
      </c>
      <c r="J36" s="9">
        <v>6.0102000000000011</v>
      </c>
      <c r="K36" s="78">
        <v>8.976600000000003</v>
      </c>
      <c r="L36" s="9">
        <v>104.45600000000003</v>
      </c>
      <c r="M36" s="78">
        <v>20.216799999999999</v>
      </c>
      <c r="N36" s="9">
        <v>2.2534999999999998</v>
      </c>
      <c r="O36" s="78">
        <v>44.347399999999993</v>
      </c>
      <c r="P36" s="9">
        <v>157.24620000000004</v>
      </c>
      <c r="Q36" s="78">
        <v>11.971399999999999</v>
      </c>
      <c r="R36" s="9">
        <v>90.221100000000021</v>
      </c>
      <c r="S36" s="78">
        <v>7.8365000000000009</v>
      </c>
      <c r="T36" s="78">
        <v>9.2200000000000006</v>
      </c>
      <c r="U36" s="9">
        <v>19.796599999999998</v>
      </c>
      <c r="V36" s="78">
        <v>116.13400000000003</v>
      </c>
      <c r="W36" s="9">
        <v>3.6591000000000005</v>
      </c>
      <c r="X36" s="78">
        <v>3.8215999999999997</v>
      </c>
      <c r="Y36" s="9">
        <v>4.7157999999999989</v>
      </c>
      <c r="Z36" s="78">
        <v>5.6575000000000006</v>
      </c>
      <c r="AA36" s="9">
        <v>37.069299999999998</v>
      </c>
      <c r="AB36" s="78">
        <v>29.399399999999996</v>
      </c>
      <c r="AC36" s="9">
        <v>39.587800000000001</v>
      </c>
      <c r="AD36" s="78">
        <v>15.987599999999999</v>
      </c>
      <c r="AE36" s="9">
        <v>21.873499999999996</v>
      </c>
      <c r="AF36" s="78">
        <v>0.5386000000000003</v>
      </c>
      <c r="AG36" s="9">
        <v>1.2769000000000001</v>
      </c>
      <c r="AH36" s="78">
        <v>813.00240000000019</v>
      </c>
      <c r="AI36" s="79">
        <v>710.06440000000009</v>
      </c>
      <c r="AJ36" s="77">
        <f>F36</f>
        <v>12.540552999999999</v>
      </c>
      <c r="AK36" s="2" t="s">
        <v>157</v>
      </c>
      <c r="AL36" s="77">
        <v>130.35599999999999</v>
      </c>
    </row>
    <row r="37" spans="1:39" ht="15.75">
      <c r="A37" s="1" t="s">
        <v>130</v>
      </c>
      <c r="B37" s="1" t="s">
        <v>176</v>
      </c>
      <c r="C37" s="2" t="s">
        <v>35</v>
      </c>
      <c r="D37" s="2">
        <v>2023</v>
      </c>
      <c r="E37" s="23" t="s">
        <v>23</v>
      </c>
      <c r="F37" s="77">
        <f>F36/5.314</f>
        <v>2.3599083552879185</v>
      </c>
      <c r="G37" s="78">
        <f t="shared" ref="G37:AI37" si="12">G36/G7</f>
        <v>2.3505652173913041</v>
      </c>
      <c r="H37" s="9">
        <f t="shared" si="12"/>
        <v>1.8387711864406777</v>
      </c>
      <c r="I37" s="9">
        <f t="shared" si="12"/>
        <v>1.1572343749999996</v>
      </c>
      <c r="J37" s="9">
        <f t="shared" si="12"/>
        <v>6.0102000000000011</v>
      </c>
      <c r="K37" s="9">
        <f t="shared" si="12"/>
        <v>0.82354128440367003</v>
      </c>
      <c r="L37" s="9">
        <f t="shared" si="12"/>
        <v>1.2509700598802398</v>
      </c>
      <c r="M37" s="9">
        <f t="shared" si="12"/>
        <v>3.3694666666666664</v>
      </c>
      <c r="N37" s="9">
        <f t="shared" si="12"/>
        <v>1.6096428571428572</v>
      </c>
      <c r="O37" s="9">
        <f t="shared" si="12"/>
        <v>4.2641730769230763</v>
      </c>
      <c r="P37" s="9">
        <f t="shared" si="12"/>
        <v>3.2355185185185191</v>
      </c>
      <c r="Q37" s="9">
        <f t="shared" si="12"/>
        <v>2.13775</v>
      </c>
      <c r="R37" s="9">
        <f t="shared" si="12"/>
        <v>1.3170963503649638</v>
      </c>
      <c r="S37" s="9">
        <f t="shared" si="12"/>
        <v>2.0093589743589746</v>
      </c>
      <c r="T37" s="9">
        <f t="shared" si="12"/>
        <v>0.96041666666666681</v>
      </c>
      <c r="U37" s="9">
        <f t="shared" si="12"/>
        <v>3.6660370370370363</v>
      </c>
      <c r="V37" s="9">
        <f t="shared" si="12"/>
        <v>1.9683728813559327</v>
      </c>
      <c r="W37" s="9">
        <f t="shared" si="12"/>
        <v>1.2617586206896554</v>
      </c>
      <c r="X37" s="9">
        <f t="shared" si="12"/>
        <v>5.4594285714285711</v>
      </c>
      <c r="Y37" s="9">
        <f t="shared" si="12"/>
        <v>2.4819999999999993</v>
      </c>
      <c r="Z37" s="9">
        <f t="shared" si="12"/>
        <v>9.4291666666666689</v>
      </c>
      <c r="AA37" s="9">
        <f t="shared" si="12"/>
        <v>2.0709106145251397</v>
      </c>
      <c r="AB37" s="9">
        <f t="shared" si="12"/>
        <v>0.80326229508196711</v>
      </c>
      <c r="AC37" s="9">
        <f t="shared" si="12"/>
        <v>3.7346981132075476</v>
      </c>
      <c r="AD37" s="9">
        <f t="shared" si="12"/>
        <v>0.83704712041884799</v>
      </c>
      <c r="AE37" s="9">
        <f t="shared" si="12"/>
        <v>2.0635377358490565</v>
      </c>
      <c r="AF37" s="9">
        <f t="shared" si="12"/>
        <v>0.25647619047619064</v>
      </c>
      <c r="AG37" s="9">
        <f t="shared" si="12"/>
        <v>0.23646296296296299</v>
      </c>
      <c r="AH37" s="9">
        <f t="shared" si="12"/>
        <v>1.8082793594306052</v>
      </c>
      <c r="AI37" s="9">
        <f t="shared" si="12"/>
        <v>2.0415882691201843</v>
      </c>
      <c r="AJ37" s="77">
        <f>AJ36/5.347</f>
        <v>2.3453437441556009</v>
      </c>
      <c r="AK37" s="2" t="s">
        <v>157</v>
      </c>
      <c r="AL37" s="9">
        <f>AL36/AL7</f>
        <v>1.8815429593355577</v>
      </c>
    </row>
    <row r="38" spans="1:39" ht="21" customHeight="1">
      <c r="A38" s="1" t="s">
        <v>130</v>
      </c>
      <c r="B38" s="1" t="s">
        <v>32</v>
      </c>
      <c r="C38" s="2" t="s">
        <v>33</v>
      </c>
      <c r="D38" s="2">
        <v>2023</v>
      </c>
      <c r="E38" s="22" t="s">
        <v>105</v>
      </c>
      <c r="F38" s="21">
        <v>143</v>
      </c>
      <c r="G38" s="14">
        <v>402</v>
      </c>
      <c r="H38" s="14">
        <v>501</v>
      </c>
      <c r="I38" s="14">
        <v>525</v>
      </c>
      <c r="J38" s="14">
        <v>34</v>
      </c>
      <c r="K38" s="14">
        <v>502</v>
      </c>
      <c r="L38" s="14">
        <v>2839</v>
      </c>
      <c r="M38" s="14">
        <v>162</v>
      </c>
      <c r="N38" s="14">
        <v>59</v>
      </c>
      <c r="O38" s="14">
        <v>646</v>
      </c>
      <c r="P38" s="14">
        <v>1806</v>
      </c>
      <c r="Q38" s="14">
        <v>185</v>
      </c>
      <c r="R38" s="14">
        <v>3154</v>
      </c>
      <c r="S38" s="14">
        <v>274</v>
      </c>
      <c r="T38" s="14">
        <v>472</v>
      </c>
      <c r="U38" s="14">
        <v>180</v>
      </c>
      <c r="V38" s="14">
        <v>3039</v>
      </c>
      <c r="W38" s="14">
        <v>160</v>
      </c>
      <c r="X38" s="14">
        <v>26</v>
      </c>
      <c r="Y38" s="14">
        <v>142</v>
      </c>
      <c r="Z38" s="14">
        <v>16</v>
      </c>
      <c r="AA38" s="14">
        <v>608</v>
      </c>
      <c r="AB38" s="14">
        <v>1893</v>
      </c>
      <c r="AC38" s="14">
        <v>642</v>
      </c>
      <c r="AD38" s="14">
        <v>1545</v>
      </c>
      <c r="AE38" s="14">
        <v>229</v>
      </c>
      <c r="AF38" s="14">
        <v>82</v>
      </c>
      <c r="AG38" s="14">
        <v>266</v>
      </c>
      <c r="AH38" s="73">
        <v>20389</v>
      </c>
      <c r="AI38" s="73">
        <v>14419</v>
      </c>
      <c r="AJ38" s="21">
        <f t="shared" ref="AJ38:AJ44" si="13">F38</f>
        <v>143</v>
      </c>
      <c r="AK38" s="14">
        <v>1624</v>
      </c>
      <c r="AL38" s="14">
        <f>AK38+71</f>
        <v>1695</v>
      </c>
      <c r="AM38" s="14"/>
    </row>
    <row r="39" spans="1:39" ht="18.75" customHeight="1">
      <c r="A39" s="1" t="s">
        <v>130</v>
      </c>
      <c r="B39" s="1" t="s">
        <v>32</v>
      </c>
      <c r="C39" s="2" t="s">
        <v>34</v>
      </c>
      <c r="D39" s="2">
        <v>2023</v>
      </c>
      <c r="E39" s="23" t="s">
        <v>23</v>
      </c>
      <c r="F39" s="21">
        <f>F38/5.373</f>
        <v>26.614554252745208</v>
      </c>
      <c r="G39" s="15">
        <f t="shared" ref="G39:AI39" si="14">G38/G7</f>
        <v>43.695652173913047</v>
      </c>
      <c r="H39" s="13">
        <f t="shared" si="14"/>
        <v>42.457627118644062</v>
      </c>
      <c r="I39" s="13">
        <f t="shared" si="14"/>
        <v>82.03125</v>
      </c>
      <c r="J39" s="13">
        <f t="shared" si="14"/>
        <v>34</v>
      </c>
      <c r="K39" s="13">
        <f t="shared" si="14"/>
        <v>46.055045871559635</v>
      </c>
      <c r="L39" s="13">
        <f t="shared" si="14"/>
        <v>34</v>
      </c>
      <c r="M39" s="13">
        <f t="shared" si="14"/>
        <v>27</v>
      </c>
      <c r="N39" s="13">
        <f t="shared" si="14"/>
        <v>42.142857142857146</v>
      </c>
      <c r="O39" s="13">
        <f t="shared" si="14"/>
        <v>62.115384615384613</v>
      </c>
      <c r="P39" s="13">
        <f t="shared" si="14"/>
        <v>37.160493827160494</v>
      </c>
      <c r="Q39" s="13">
        <f t="shared" si="14"/>
        <v>33.035714285714285</v>
      </c>
      <c r="R39" s="13">
        <f t="shared" si="14"/>
        <v>46.043795620437955</v>
      </c>
      <c r="S39" s="13">
        <f t="shared" si="14"/>
        <v>70.256410256410263</v>
      </c>
      <c r="T39" s="13">
        <f t="shared" si="14"/>
        <v>49.166666666666671</v>
      </c>
      <c r="U39" s="13">
        <f t="shared" si="14"/>
        <v>33.333333333333329</v>
      </c>
      <c r="V39" s="13">
        <f t="shared" si="14"/>
        <v>51.508474576271183</v>
      </c>
      <c r="W39" s="13">
        <f t="shared" si="14"/>
        <v>55.172413793103452</v>
      </c>
      <c r="X39" s="13">
        <f t="shared" si="14"/>
        <v>37.142857142857146</v>
      </c>
      <c r="Y39" s="13">
        <f t="shared" si="14"/>
        <v>74.736842105263165</v>
      </c>
      <c r="Z39" s="13">
        <f t="shared" si="14"/>
        <v>26.666666666666668</v>
      </c>
      <c r="AA39" s="13">
        <f t="shared" si="14"/>
        <v>33.966480446927378</v>
      </c>
      <c r="AB39" s="13">
        <f t="shared" si="14"/>
        <v>51.721311475409834</v>
      </c>
      <c r="AC39" s="13">
        <f t="shared" si="14"/>
        <v>60.566037735849058</v>
      </c>
      <c r="AD39" s="13">
        <f t="shared" si="14"/>
        <v>80.890052356020931</v>
      </c>
      <c r="AE39" s="13">
        <f t="shared" si="14"/>
        <v>21.60377358490566</v>
      </c>
      <c r="AF39" s="13">
        <f t="shared" si="14"/>
        <v>39.047619047619044</v>
      </c>
      <c r="AG39" s="13">
        <f t="shared" si="14"/>
        <v>49.25925925925926</v>
      </c>
      <c r="AH39" s="13">
        <f t="shared" si="14"/>
        <v>45.349199288256223</v>
      </c>
      <c r="AI39" s="13">
        <f t="shared" si="14"/>
        <v>41.457734330074757</v>
      </c>
      <c r="AJ39" s="21">
        <f t="shared" si="13"/>
        <v>26.614554252745208</v>
      </c>
      <c r="AK39" s="13">
        <f>AK38/AK7</f>
        <v>24.111560985724559</v>
      </c>
      <c r="AL39" s="13">
        <f>AL38/AL7</f>
        <v>24.465427875002074</v>
      </c>
      <c r="AM39" s="14"/>
    </row>
    <row r="40" spans="1:39" ht="15.75" customHeight="1">
      <c r="A40" s="1" t="s">
        <v>130</v>
      </c>
      <c r="B40" s="1" t="s">
        <v>177</v>
      </c>
      <c r="C40" s="2" t="s">
        <v>38</v>
      </c>
      <c r="D40" s="2">
        <v>2023</v>
      </c>
      <c r="E40" s="6" t="s">
        <v>111</v>
      </c>
      <c r="F40" s="80">
        <v>15.752000000000001</v>
      </c>
      <c r="G40" s="15">
        <v>25.4</v>
      </c>
      <c r="H40" s="13">
        <v>32.200000000000003</v>
      </c>
      <c r="I40" s="13">
        <v>33.1</v>
      </c>
      <c r="J40" s="13">
        <v>1</v>
      </c>
      <c r="K40" s="13">
        <v>64.8</v>
      </c>
      <c r="L40" s="13">
        <v>286.39999999999998</v>
      </c>
      <c r="M40" s="13">
        <v>16.399999999999999</v>
      </c>
      <c r="N40" s="13">
        <v>4.2</v>
      </c>
      <c r="O40" s="13">
        <v>20</v>
      </c>
      <c r="P40" s="13">
        <v>263.39999999999998</v>
      </c>
      <c r="Q40" s="13">
        <v>28.3</v>
      </c>
      <c r="R40" s="13">
        <v>169.2</v>
      </c>
      <c r="S40" s="13">
        <v>14.3</v>
      </c>
      <c r="T40" s="13">
        <v>33.4</v>
      </c>
      <c r="U40" s="13">
        <v>12.6</v>
      </c>
      <c r="V40" s="13">
        <v>145.19999999999999</v>
      </c>
      <c r="W40" s="13">
        <v>63.1</v>
      </c>
      <c r="X40" s="13">
        <v>7</v>
      </c>
      <c r="Y40" s="13">
        <v>13.2</v>
      </c>
      <c r="Z40" s="81">
        <v>0.3</v>
      </c>
      <c r="AA40" s="13">
        <v>62.6</v>
      </c>
      <c r="AB40" s="13">
        <v>377.9</v>
      </c>
      <c r="AC40" s="13">
        <v>26.8</v>
      </c>
      <c r="AD40" s="13">
        <v>65.2</v>
      </c>
      <c r="AE40" s="13">
        <v>42.4</v>
      </c>
      <c r="AF40" s="13">
        <v>22.5</v>
      </c>
      <c r="AG40" s="13">
        <v>26.4</v>
      </c>
      <c r="AH40" s="65">
        <v>1857.2999999999997</v>
      </c>
      <c r="AI40" s="53">
        <v>1137.8999999999999</v>
      </c>
      <c r="AJ40" s="80">
        <f t="shared" si="13"/>
        <v>15.752000000000001</v>
      </c>
      <c r="AK40" s="80">
        <v>167</v>
      </c>
      <c r="AL40" s="2" t="s">
        <v>157</v>
      </c>
    </row>
    <row r="41" spans="1:39" ht="15.75" customHeight="1">
      <c r="A41" s="1" t="s">
        <v>130</v>
      </c>
      <c r="B41" s="1" t="s">
        <v>177</v>
      </c>
      <c r="C41" s="2" t="s">
        <v>39</v>
      </c>
      <c r="D41" s="2">
        <v>2023</v>
      </c>
      <c r="E41" s="6" t="s">
        <v>112</v>
      </c>
      <c r="F41" s="102">
        <v>1.6389247617450799</v>
      </c>
      <c r="G41" s="80">
        <v>20.2</v>
      </c>
      <c r="H41" s="80">
        <v>11.9</v>
      </c>
      <c r="I41" s="80">
        <v>4.5999999999999996</v>
      </c>
      <c r="J41" s="96" t="s">
        <v>108</v>
      </c>
      <c r="K41" s="80">
        <v>15</v>
      </c>
      <c r="L41" s="80">
        <v>129.1</v>
      </c>
      <c r="M41" s="80">
        <v>1.9</v>
      </c>
      <c r="N41" s="80">
        <v>0.8</v>
      </c>
      <c r="O41" s="80">
        <v>0.2</v>
      </c>
      <c r="P41" s="80">
        <v>10</v>
      </c>
      <c r="Q41" s="80">
        <v>7.9</v>
      </c>
      <c r="R41" s="80">
        <v>29.4</v>
      </c>
      <c r="S41" s="80">
        <v>3.1</v>
      </c>
      <c r="T41" s="80">
        <v>10.5</v>
      </c>
      <c r="U41" s="80">
        <v>0.1</v>
      </c>
      <c r="V41" s="80">
        <v>22.7</v>
      </c>
      <c r="W41" s="80">
        <v>6.3</v>
      </c>
      <c r="X41" s="15">
        <v>0.2</v>
      </c>
      <c r="Y41" s="15">
        <v>5.2</v>
      </c>
      <c r="Z41" s="15" t="s">
        <v>108</v>
      </c>
      <c r="AA41" s="15">
        <v>6.5</v>
      </c>
      <c r="AB41" s="15">
        <v>61.1</v>
      </c>
      <c r="AC41" s="15">
        <v>2.2999999999999998</v>
      </c>
      <c r="AD41" s="15">
        <v>12.9</v>
      </c>
      <c r="AE41" s="15">
        <v>22</v>
      </c>
      <c r="AF41" s="15">
        <v>4.5999999999999996</v>
      </c>
      <c r="AG41" s="80">
        <v>7.5</v>
      </c>
      <c r="AH41" s="53">
        <v>396.00000000000006</v>
      </c>
      <c r="AI41" s="53">
        <v>264.39999999999998</v>
      </c>
      <c r="AJ41" s="80">
        <f t="shared" si="13"/>
        <v>1.6389247617450799</v>
      </c>
      <c r="AK41" s="108">
        <v>15.7</v>
      </c>
      <c r="AL41" s="2">
        <v>15.9</v>
      </c>
    </row>
    <row r="42" spans="1:39" ht="15.75" customHeight="1">
      <c r="A42" s="1" t="s">
        <v>130</v>
      </c>
      <c r="B42" s="1" t="s">
        <v>177</v>
      </c>
      <c r="C42" s="2" t="s">
        <v>40</v>
      </c>
      <c r="D42" s="2">
        <v>2023</v>
      </c>
      <c r="E42" s="6" t="s">
        <v>113</v>
      </c>
      <c r="F42" s="80">
        <v>0.21</v>
      </c>
      <c r="G42" s="80">
        <v>1.19</v>
      </c>
      <c r="H42" s="15">
        <v>6.95</v>
      </c>
      <c r="I42" s="11">
        <v>4.25</v>
      </c>
      <c r="J42" s="96">
        <v>0</v>
      </c>
      <c r="K42" s="82">
        <v>0.02</v>
      </c>
      <c r="L42" s="82">
        <v>41.51</v>
      </c>
      <c r="M42" s="96">
        <v>0</v>
      </c>
      <c r="N42" s="96">
        <v>0</v>
      </c>
      <c r="O42" s="96">
        <v>0</v>
      </c>
      <c r="P42" s="96">
        <v>0</v>
      </c>
      <c r="Q42" s="80">
        <v>0.22</v>
      </c>
      <c r="R42" s="80">
        <v>5.92</v>
      </c>
      <c r="S42" s="2">
        <v>0.49</v>
      </c>
      <c r="T42" s="80">
        <v>1.32</v>
      </c>
      <c r="U42" s="96">
        <v>0</v>
      </c>
      <c r="V42" s="80">
        <v>0.01</v>
      </c>
      <c r="W42" s="82">
        <v>0.01</v>
      </c>
      <c r="X42" s="15">
        <v>0.17</v>
      </c>
      <c r="Y42" s="15">
        <v>0</v>
      </c>
      <c r="Z42" s="15">
        <v>0</v>
      </c>
      <c r="AA42" s="15">
        <v>41.63</v>
      </c>
      <c r="AB42" s="15">
        <v>0.03</v>
      </c>
      <c r="AC42" s="15">
        <v>0</v>
      </c>
      <c r="AD42" s="13">
        <v>11.95</v>
      </c>
      <c r="AE42" s="15">
        <v>0.13</v>
      </c>
      <c r="AF42" s="13">
        <v>0</v>
      </c>
      <c r="AG42" s="80">
        <v>0.64</v>
      </c>
      <c r="AH42" s="53">
        <v>116.44</v>
      </c>
      <c r="AI42" s="53">
        <v>97.72999999999999</v>
      </c>
      <c r="AJ42" s="80">
        <f t="shared" si="13"/>
        <v>0.21</v>
      </c>
      <c r="AK42" s="80">
        <v>1.4</v>
      </c>
      <c r="AL42" s="2" t="s">
        <v>157</v>
      </c>
    </row>
    <row r="43" spans="1:39" ht="15.75" customHeight="1">
      <c r="A43" s="1" t="s">
        <v>130</v>
      </c>
      <c r="B43" s="1" t="s">
        <v>177</v>
      </c>
      <c r="C43" s="2" t="s">
        <v>41</v>
      </c>
      <c r="D43" s="2">
        <v>2023</v>
      </c>
      <c r="E43" s="6" t="s">
        <v>114</v>
      </c>
      <c r="F43" s="80">
        <v>5.8360000000000003</v>
      </c>
      <c r="G43" s="80">
        <v>7.6</v>
      </c>
      <c r="H43" s="80">
        <v>1.6</v>
      </c>
      <c r="I43" s="80">
        <v>0.8</v>
      </c>
      <c r="J43" s="96">
        <v>0</v>
      </c>
      <c r="K43" s="80">
        <v>2.1</v>
      </c>
      <c r="L43" s="80">
        <v>17.3</v>
      </c>
      <c r="M43" s="80">
        <v>0.8</v>
      </c>
      <c r="N43" s="96">
        <v>0</v>
      </c>
      <c r="O43" s="80">
        <v>0</v>
      </c>
      <c r="P43" s="80">
        <v>9.3000000000000007</v>
      </c>
      <c r="Q43" s="96">
        <v>0</v>
      </c>
      <c r="R43" s="80">
        <v>10.199999999999999</v>
      </c>
      <c r="S43" s="80">
        <v>1.7</v>
      </c>
      <c r="T43" s="80">
        <v>2.8</v>
      </c>
      <c r="U43" s="96">
        <v>0</v>
      </c>
      <c r="V43" s="80">
        <v>9.3000000000000007</v>
      </c>
      <c r="W43" s="80">
        <v>0.1</v>
      </c>
      <c r="X43" s="15">
        <v>0</v>
      </c>
      <c r="Y43" s="15">
        <v>0</v>
      </c>
      <c r="Z43" s="15">
        <v>0</v>
      </c>
      <c r="AA43" s="15">
        <v>8.6</v>
      </c>
      <c r="AB43" s="15">
        <v>12.3</v>
      </c>
      <c r="AC43" s="15">
        <v>0.5</v>
      </c>
      <c r="AD43" s="15">
        <v>1</v>
      </c>
      <c r="AE43" s="15">
        <v>0</v>
      </c>
      <c r="AF43" s="13">
        <v>0</v>
      </c>
      <c r="AG43" s="80">
        <v>4.3</v>
      </c>
      <c r="AH43" s="53">
        <v>90.3</v>
      </c>
      <c r="AI43" s="53">
        <v>65.199999999999989</v>
      </c>
      <c r="AJ43" s="80">
        <f t="shared" si="13"/>
        <v>5.8360000000000003</v>
      </c>
      <c r="AK43" s="80">
        <f>AG43</f>
        <v>4.3</v>
      </c>
      <c r="AL43" s="2" t="s">
        <v>157</v>
      </c>
    </row>
    <row r="44" spans="1:39" ht="15.75" customHeight="1">
      <c r="A44" s="1" t="s">
        <v>130</v>
      </c>
      <c r="B44" s="1" t="s">
        <v>177</v>
      </c>
      <c r="C44" s="2" t="s">
        <v>28</v>
      </c>
      <c r="D44" s="2">
        <v>2023</v>
      </c>
      <c r="E44" s="6" t="s">
        <v>23</v>
      </c>
      <c r="F44" s="80">
        <f t="shared" ref="F44:AG44" si="15">SUM(F40:F43)</f>
        <v>23.436924761745082</v>
      </c>
      <c r="G44" s="80">
        <f t="shared" si="15"/>
        <v>54.389999999999993</v>
      </c>
      <c r="H44" s="80">
        <f t="shared" si="15"/>
        <v>52.650000000000006</v>
      </c>
      <c r="I44" s="80">
        <f t="shared" si="15"/>
        <v>42.75</v>
      </c>
      <c r="J44" s="82">
        <f t="shared" si="15"/>
        <v>1</v>
      </c>
      <c r="K44" s="80">
        <f t="shared" si="15"/>
        <v>81.919999999999987</v>
      </c>
      <c r="L44" s="80">
        <f t="shared" si="15"/>
        <v>474.31</v>
      </c>
      <c r="M44" s="80">
        <f t="shared" si="15"/>
        <v>19.099999999999998</v>
      </c>
      <c r="N44" s="82">
        <f t="shared" si="15"/>
        <v>5</v>
      </c>
      <c r="O44" s="80">
        <f t="shared" si="15"/>
        <v>20.2</v>
      </c>
      <c r="P44" s="80">
        <f t="shared" si="15"/>
        <v>282.7</v>
      </c>
      <c r="Q44" s="82">
        <f t="shared" si="15"/>
        <v>36.42</v>
      </c>
      <c r="R44" s="80">
        <f t="shared" si="15"/>
        <v>214.71999999999997</v>
      </c>
      <c r="S44" s="80">
        <f t="shared" si="15"/>
        <v>19.59</v>
      </c>
      <c r="T44" s="80">
        <f t="shared" si="15"/>
        <v>48.019999999999996</v>
      </c>
      <c r="U44" s="82">
        <f t="shared" si="15"/>
        <v>12.7</v>
      </c>
      <c r="V44" s="80">
        <f t="shared" si="15"/>
        <v>177.20999999999998</v>
      </c>
      <c r="W44" s="80">
        <f t="shared" si="15"/>
        <v>69.510000000000005</v>
      </c>
      <c r="X44" s="82">
        <f t="shared" si="15"/>
        <v>7.37</v>
      </c>
      <c r="Y44" s="80">
        <f t="shared" si="15"/>
        <v>18.399999999999999</v>
      </c>
      <c r="Z44" s="82">
        <f t="shared" si="15"/>
        <v>0.3</v>
      </c>
      <c r="AA44" s="80">
        <f t="shared" si="15"/>
        <v>119.32999999999998</v>
      </c>
      <c r="AB44" s="80">
        <f t="shared" si="15"/>
        <v>451.33</v>
      </c>
      <c r="AC44" s="80">
        <f t="shared" si="15"/>
        <v>29.6</v>
      </c>
      <c r="AD44" s="80">
        <f t="shared" si="15"/>
        <v>91.050000000000011</v>
      </c>
      <c r="AE44" s="82">
        <f t="shared" si="15"/>
        <v>64.53</v>
      </c>
      <c r="AF44" s="81">
        <f t="shared" si="15"/>
        <v>27.1</v>
      </c>
      <c r="AG44" s="80">
        <f t="shared" si="15"/>
        <v>38.839999999999996</v>
      </c>
      <c r="AH44" s="53">
        <f>SUM(AH40:AH43)</f>
        <v>2460.04</v>
      </c>
      <c r="AI44" s="53">
        <f>SUM(AI40:AI43)</f>
        <v>1565.2299999999998</v>
      </c>
      <c r="AJ44" s="80">
        <f t="shared" si="13"/>
        <v>23.436924761745082</v>
      </c>
      <c r="AK44" s="80">
        <f>SUM(AK40:AK43)</f>
        <v>188.4</v>
      </c>
      <c r="AL44" s="2" t="s">
        <v>157</v>
      </c>
    </row>
    <row r="45" spans="1:39" ht="15.75">
      <c r="A45" s="1" t="s">
        <v>130</v>
      </c>
      <c r="B45" s="1" t="s">
        <v>90</v>
      </c>
      <c r="C45" s="2" t="s">
        <v>38</v>
      </c>
      <c r="D45" s="2">
        <v>2023</v>
      </c>
      <c r="E45" s="6" t="s">
        <v>139</v>
      </c>
      <c r="F45" s="103">
        <f>F40/F$44*100</f>
        <v>67.210182906381988</v>
      </c>
      <c r="G45" s="83">
        <f t="shared" ref="G45:AH45" si="16">G40/G$44*100</f>
        <v>46.699760985475272</v>
      </c>
      <c r="H45" s="83">
        <f t="shared" si="16"/>
        <v>61.158594491927822</v>
      </c>
      <c r="I45" s="83">
        <f t="shared" si="16"/>
        <v>77.42690058479532</v>
      </c>
      <c r="J45" s="95">
        <f t="shared" ref="J45:J47" si="17">IF(ISERR(J40/J$44*100),"[Unavailable]",IF((J40/J$44*100)=0,"[Unavailable]",(J40/J$44*100)))</f>
        <v>100</v>
      </c>
      <c r="K45" s="83">
        <f t="shared" si="16"/>
        <v>79.101562500000014</v>
      </c>
      <c r="L45" s="83">
        <f t="shared" si="16"/>
        <v>60.382450296219773</v>
      </c>
      <c r="M45" s="83">
        <f t="shared" si="16"/>
        <v>85.863874345549746</v>
      </c>
      <c r="N45" s="83">
        <f t="shared" si="16"/>
        <v>84.000000000000014</v>
      </c>
      <c r="O45" s="83">
        <f t="shared" si="16"/>
        <v>99.009900990099013</v>
      </c>
      <c r="P45" s="83">
        <f t="shared" si="16"/>
        <v>93.172974885037135</v>
      </c>
      <c r="Q45" s="83">
        <f t="shared" si="16"/>
        <v>77.704557935200441</v>
      </c>
      <c r="R45" s="83">
        <f t="shared" si="16"/>
        <v>78.800298062593157</v>
      </c>
      <c r="S45" s="83">
        <f t="shared" si="16"/>
        <v>72.996426748340994</v>
      </c>
      <c r="T45" s="83">
        <f t="shared" si="16"/>
        <v>69.554352353186175</v>
      </c>
      <c r="U45" s="83">
        <f t="shared" si="16"/>
        <v>99.212598425196859</v>
      </c>
      <c r="V45" s="83">
        <f t="shared" si="16"/>
        <v>81.936685288640604</v>
      </c>
      <c r="W45" s="83">
        <f t="shared" si="16"/>
        <v>90.778305279815854</v>
      </c>
      <c r="X45" s="83">
        <f t="shared" si="16"/>
        <v>94.979647218453195</v>
      </c>
      <c r="Y45" s="83">
        <f t="shared" si="16"/>
        <v>71.739130434782609</v>
      </c>
      <c r="Z45" s="83">
        <f t="shared" si="16"/>
        <v>100</v>
      </c>
      <c r="AA45" s="83">
        <f t="shared" si="16"/>
        <v>52.459565909662288</v>
      </c>
      <c r="AB45" s="83">
        <f t="shared" si="16"/>
        <v>83.73030820020827</v>
      </c>
      <c r="AC45" s="83">
        <f t="shared" si="16"/>
        <v>90.540540540540533</v>
      </c>
      <c r="AD45" s="83">
        <f t="shared" si="16"/>
        <v>71.609006040636999</v>
      </c>
      <c r="AE45" s="83">
        <f t="shared" si="16"/>
        <v>65.705873237253982</v>
      </c>
      <c r="AF45" s="83">
        <f t="shared" si="16"/>
        <v>83.025830258302577</v>
      </c>
      <c r="AG45" s="83">
        <f t="shared" si="16"/>
        <v>67.971163748712669</v>
      </c>
      <c r="AH45" s="11">
        <f t="shared" si="16"/>
        <v>75.498772377684915</v>
      </c>
      <c r="AI45" s="83">
        <f>AI40/AI$44*100</f>
        <v>72.698581039208293</v>
      </c>
      <c r="AJ45" s="83">
        <f t="shared" ref="AJ45:AK45" si="18">AJ40/AJ$44*100</f>
        <v>67.210182906381988</v>
      </c>
      <c r="AK45" s="83">
        <f t="shared" si="18"/>
        <v>88.641188959660298</v>
      </c>
      <c r="AL45" s="2" t="s">
        <v>157</v>
      </c>
    </row>
    <row r="46" spans="1:39" ht="15.75">
      <c r="A46" s="1" t="s">
        <v>130</v>
      </c>
      <c r="B46" s="1" t="s">
        <v>90</v>
      </c>
      <c r="C46" s="2" t="s">
        <v>39</v>
      </c>
      <c r="D46" s="2">
        <v>2023</v>
      </c>
      <c r="E46" s="6" t="s">
        <v>140</v>
      </c>
      <c r="F46" s="97">
        <f t="shared" ref="F46:I46" si="19">IF(ISERR(F41/F$44*100),"[Unavailable]",IF((F41/F$44*100)=0,"[Unavailable]",(F41/F$44*100)))</f>
        <v>6.9929172807697659</v>
      </c>
      <c r="G46" s="97">
        <f t="shared" si="19"/>
        <v>37.139179996322859</v>
      </c>
      <c r="H46" s="97">
        <f t="shared" si="19"/>
        <v>22.602089268755936</v>
      </c>
      <c r="I46" s="97">
        <f t="shared" si="19"/>
        <v>10.760233918128655</v>
      </c>
      <c r="J46" s="97" t="str">
        <f t="shared" si="17"/>
        <v>[Unavailable]</v>
      </c>
      <c r="K46" s="97">
        <f t="shared" ref="K46:L46" si="20">IF(ISERR(K41/K$44*100),"[Unavailable]",IF((K41/K$44*100)=0,"[Unavailable]",(K41/K$44*100)))</f>
        <v>18.310546875000004</v>
      </c>
      <c r="L46" s="97">
        <f t="shared" si="20"/>
        <v>27.218485800425878</v>
      </c>
      <c r="M46" s="97">
        <f t="shared" ref="M46:AK46" si="21">IF(ISERR(M41/M$44*100),"[Unavailable]",IF((M41/M$44*100)=0,"[Unavailable]",(M41/M$44*100)))</f>
        <v>9.9476439790575917</v>
      </c>
      <c r="N46" s="97">
        <f t="shared" si="21"/>
        <v>16</v>
      </c>
      <c r="O46" s="97">
        <f t="shared" si="21"/>
        <v>0.99009900990099009</v>
      </c>
      <c r="P46" s="97">
        <f t="shared" si="21"/>
        <v>3.5373187124159893</v>
      </c>
      <c r="Q46" s="97">
        <f t="shared" si="21"/>
        <v>21.691378363536518</v>
      </c>
      <c r="R46" s="97">
        <f t="shared" si="21"/>
        <v>13.692250372578243</v>
      </c>
      <c r="S46" s="97">
        <f t="shared" si="21"/>
        <v>15.82440020418581</v>
      </c>
      <c r="T46" s="97">
        <f t="shared" si="21"/>
        <v>21.865889212827991</v>
      </c>
      <c r="U46" s="97">
        <f t="shared" si="21"/>
        <v>0.78740157480314976</v>
      </c>
      <c r="V46" s="97">
        <f t="shared" si="21"/>
        <v>12.809660854353593</v>
      </c>
      <c r="W46" s="97">
        <f t="shared" si="21"/>
        <v>9.0634441087613293</v>
      </c>
      <c r="X46" s="97">
        <f t="shared" si="21"/>
        <v>2.7137042062415198</v>
      </c>
      <c r="Y46" s="97">
        <f t="shared" si="21"/>
        <v>28.260869565217394</v>
      </c>
      <c r="Z46" s="97" t="str">
        <f t="shared" si="21"/>
        <v>[Unavailable]</v>
      </c>
      <c r="AA46" s="97">
        <f t="shared" si="21"/>
        <v>5.4470795273611001</v>
      </c>
      <c r="AB46" s="97">
        <f t="shared" si="21"/>
        <v>13.537766157800279</v>
      </c>
      <c r="AC46" s="97">
        <f t="shared" si="21"/>
        <v>7.7702702702702684</v>
      </c>
      <c r="AD46" s="97">
        <f t="shared" si="21"/>
        <v>14.168039538714991</v>
      </c>
      <c r="AE46" s="97">
        <f t="shared" si="21"/>
        <v>34.092670075933675</v>
      </c>
      <c r="AF46" s="97">
        <f t="shared" si="21"/>
        <v>16.974169741697416</v>
      </c>
      <c r="AG46" s="97">
        <f t="shared" si="21"/>
        <v>19.309989701338829</v>
      </c>
      <c r="AH46" s="97">
        <f t="shared" si="21"/>
        <v>16.097299230906817</v>
      </c>
      <c r="AI46" s="97">
        <f t="shared" si="21"/>
        <v>16.892086147083816</v>
      </c>
      <c r="AJ46" s="97">
        <f t="shared" si="21"/>
        <v>6.9929172807697659</v>
      </c>
      <c r="AK46" s="97">
        <f t="shared" si="21"/>
        <v>8.3333333333333321</v>
      </c>
      <c r="AL46" s="2" t="s">
        <v>157</v>
      </c>
    </row>
    <row r="47" spans="1:39" ht="15.75">
      <c r="A47" s="1" t="s">
        <v>130</v>
      </c>
      <c r="B47" s="1" t="s">
        <v>90</v>
      </c>
      <c r="C47" s="2" t="s">
        <v>40</v>
      </c>
      <c r="D47" s="47">
        <v>2022</v>
      </c>
      <c r="E47" s="6" t="s">
        <v>141</v>
      </c>
      <c r="F47" s="97">
        <f t="shared" ref="F47:I47" si="22">IF(ISERR(F42/F$44*100),"[Unavailable]",IF((F42/F$44*100)=0,"[Unavailable]",(F42/F$44*100)))</f>
        <v>0.89602199151474193</v>
      </c>
      <c r="G47" s="97">
        <f t="shared" si="22"/>
        <v>2.1879021879021883</v>
      </c>
      <c r="H47" s="97">
        <f t="shared" si="22"/>
        <v>13.200379867046532</v>
      </c>
      <c r="I47" s="97">
        <f t="shared" si="22"/>
        <v>9.9415204678362574</v>
      </c>
      <c r="J47" s="97" t="str">
        <f t="shared" si="17"/>
        <v>[Unavailable]</v>
      </c>
      <c r="K47" s="97">
        <f t="shared" ref="K47:L47" si="23">IF(ISERR(K42/K$44*100),"[Unavailable]",IF((K42/K$44*100)=0,"[Unavailable]",(K42/K$44*100)))</f>
        <v>2.4414062500000007E-2</v>
      </c>
      <c r="L47" s="97">
        <f t="shared" si="23"/>
        <v>8.7516603065505691</v>
      </c>
      <c r="M47" s="97" t="str">
        <f t="shared" ref="M47:AK47" si="24">IF(ISERR(M42/M$44*100),"[Unavailable]",IF((M42/M$44*100)=0,"[Unavailable]",(M42/M$44*100)))</f>
        <v>[Unavailable]</v>
      </c>
      <c r="N47" s="97" t="str">
        <f t="shared" si="24"/>
        <v>[Unavailable]</v>
      </c>
      <c r="O47" s="97" t="str">
        <f t="shared" si="24"/>
        <v>[Unavailable]</v>
      </c>
      <c r="P47" s="97" t="str">
        <f t="shared" si="24"/>
        <v>[Unavailable]</v>
      </c>
      <c r="Q47" s="97">
        <f t="shared" si="24"/>
        <v>0.60406370126304221</v>
      </c>
      <c r="R47" s="97">
        <f t="shared" si="24"/>
        <v>2.7570789865871839</v>
      </c>
      <c r="S47" s="97">
        <f t="shared" si="24"/>
        <v>2.5012761613067891</v>
      </c>
      <c r="T47" s="97">
        <f t="shared" si="24"/>
        <v>2.7488546438983761</v>
      </c>
      <c r="U47" s="97" t="str">
        <f t="shared" si="24"/>
        <v>[Unavailable]</v>
      </c>
      <c r="V47" s="97">
        <f t="shared" si="24"/>
        <v>5.6430224027989393E-3</v>
      </c>
      <c r="W47" s="97">
        <f t="shared" si="24"/>
        <v>1.4386419220256078E-2</v>
      </c>
      <c r="X47" s="97">
        <f t="shared" si="24"/>
        <v>2.3066485753052919</v>
      </c>
      <c r="Y47" s="97" t="str">
        <f t="shared" si="24"/>
        <v>[Unavailable]</v>
      </c>
      <c r="Z47" s="97" t="str">
        <f t="shared" si="24"/>
        <v>[Unavailable]</v>
      </c>
      <c r="AA47" s="97">
        <f t="shared" si="24"/>
        <v>34.886449342160404</v>
      </c>
      <c r="AB47" s="97">
        <f t="shared" si="24"/>
        <v>6.6470210267431809E-3</v>
      </c>
      <c r="AC47" s="97" t="str">
        <f t="shared" si="24"/>
        <v>[Unavailable]</v>
      </c>
      <c r="AD47" s="97">
        <f t="shared" si="24"/>
        <v>13.124656781987918</v>
      </c>
      <c r="AE47" s="97">
        <f t="shared" si="24"/>
        <v>0.20145668681233533</v>
      </c>
      <c r="AF47" s="97" t="str">
        <f t="shared" si="24"/>
        <v>[Unavailable]</v>
      </c>
      <c r="AG47" s="97">
        <f t="shared" si="24"/>
        <v>1.6477857878475801</v>
      </c>
      <c r="AH47" s="97">
        <f t="shared" si="24"/>
        <v>4.7332563698151242</v>
      </c>
      <c r="AI47" s="97">
        <f t="shared" si="24"/>
        <v>6.2438108137462232</v>
      </c>
      <c r="AJ47" s="97">
        <f t="shared" si="24"/>
        <v>0.89602199151474193</v>
      </c>
      <c r="AK47" s="97">
        <f t="shared" si="24"/>
        <v>0.74309978768577489</v>
      </c>
      <c r="AL47" s="2" t="s">
        <v>157</v>
      </c>
    </row>
    <row r="48" spans="1:39" ht="15.75">
      <c r="A48" s="4" t="s">
        <v>130</v>
      </c>
      <c r="B48" s="4" t="s">
        <v>90</v>
      </c>
      <c r="C48" s="5" t="s">
        <v>41</v>
      </c>
      <c r="D48" s="57">
        <v>2022</v>
      </c>
      <c r="E48" s="37" t="s">
        <v>142</v>
      </c>
      <c r="F48" s="97">
        <f t="shared" ref="F48:I48" si="25">IF(ISERR(F43/F$44*100),"[Unavailable]",IF((F43/F$44*100)=0,"[Unavailable]",(F43/F$44*100)))</f>
        <v>24.900877821333502</v>
      </c>
      <c r="G48" s="97">
        <f t="shared" si="25"/>
        <v>13.973156830299688</v>
      </c>
      <c r="H48" s="97">
        <f t="shared" si="25"/>
        <v>3.0389363722697054</v>
      </c>
      <c r="I48" s="97">
        <f t="shared" si="25"/>
        <v>1.8713450292397662</v>
      </c>
      <c r="J48" s="97" t="str">
        <f>IF(ISERR(J43/J$44*100),"[Unavailable]",IF((J43/J$44*100)=0,"[Unavailable]",(J43/J$44*100)))</f>
        <v>[Unavailable]</v>
      </c>
      <c r="K48" s="97">
        <f>IF(ISERR(K43/K$44*100),"[Unavailable]",IF((K43/K$44*100)=0,"[Unavailable]",(K43/K$44*100)))</f>
        <v>2.5634765625000004</v>
      </c>
      <c r="L48" s="97">
        <f t="shared" ref="L48:AK48" si="26">IF(ISERR(L43/L$44*100),"[Unavailable]",IF((L43/L$44*100)=0,"[Unavailable]",(L43/L$44*100)))</f>
        <v>3.6474035968037786</v>
      </c>
      <c r="M48" s="97">
        <f t="shared" si="26"/>
        <v>4.188481675392671</v>
      </c>
      <c r="N48" s="97" t="str">
        <f t="shared" si="26"/>
        <v>[Unavailable]</v>
      </c>
      <c r="O48" s="97" t="str">
        <f t="shared" si="26"/>
        <v>[Unavailable]</v>
      </c>
      <c r="P48" s="97">
        <f t="shared" si="26"/>
        <v>3.2897064025468699</v>
      </c>
      <c r="Q48" s="97" t="str">
        <f t="shared" si="26"/>
        <v>[Unavailable]</v>
      </c>
      <c r="R48" s="97">
        <f t="shared" si="26"/>
        <v>4.7503725782414312</v>
      </c>
      <c r="S48" s="97">
        <f t="shared" si="26"/>
        <v>8.6778968861664119</v>
      </c>
      <c r="T48" s="97">
        <f t="shared" si="26"/>
        <v>5.8309037900874641</v>
      </c>
      <c r="U48" s="97" t="str">
        <f t="shared" si="26"/>
        <v>[Unavailable]</v>
      </c>
      <c r="V48" s="97">
        <f t="shared" si="26"/>
        <v>5.248010834603015</v>
      </c>
      <c r="W48" s="97">
        <f t="shared" si="26"/>
        <v>0.14386419220256078</v>
      </c>
      <c r="X48" s="97" t="str">
        <f t="shared" si="26"/>
        <v>[Unavailable]</v>
      </c>
      <c r="Y48" s="97" t="str">
        <f t="shared" si="26"/>
        <v>[Unavailable]</v>
      </c>
      <c r="Z48" s="97" t="str">
        <f t="shared" si="26"/>
        <v>[Unavailable]</v>
      </c>
      <c r="AA48" s="97">
        <f t="shared" si="26"/>
        <v>7.2069052208162248</v>
      </c>
      <c r="AB48" s="97">
        <f t="shared" si="26"/>
        <v>2.7252786209647049</v>
      </c>
      <c r="AC48" s="97">
        <f t="shared" si="26"/>
        <v>1.689189189189189</v>
      </c>
      <c r="AD48" s="97">
        <f t="shared" si="26"/>
        <v>1.0982976386600767</v>
      </c>
      <c r="AE48" s="97" t="str">
        <f t="shared" si="26"/>
        <v>[Unavailable]</v>
      </c>
      <c r="AF48" s="97" t="str">
        <f t="shared" si="26"/>
        <v>[Unavailable]</v>
      </c>
      <c r="AG48" s="97">
        <f t="shared" si="26"/>
        <v>11.071060762100927</v>
      </c>
      <c r="AH48" s="97">
        <f t="shared" si="26"/>
        <v>3.6706720215931443</v>
      </c>
      <c r="AI48" s="97">
        <f t="shared" si="26"/>
        <v>4.1655219999616664</v>
      </c>
      <c r="AJ48" s="97">
        <f t="shared" si="26"/>
        <v>24.900877821333502</v>
      </c>
      <c r="AK48" s="97">
        <f t="shared" si="26"/>
        <v>2.2823779193205942</v>
      </c>
      <c r="AL48" s="2" t="s">
        <v>157</v>
      </c>
    </row>
    <row r="49" spans="1:37" ht="18" customHeight="1">
      <c r="A49" s="1"/>
    </row>
    <row r="50" spans="1:37" ht="15.75">
      <c r="G50" s="21"/>
      <c r="H50" s="17"/>
      <c r="I50" s="95"/>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row>
    <row r="51" spans="1:37" ht="8.25" customHeight="1"/>
    <row r="52" spans="1:37" ht="75" customHeight="1"/>
    <row r="53" spans="1:37">
      <c r="B53" s="107">
        <v>166700000000</v>
      </c>
      <c r="H53" s="55"/>
      <c r="AE53" s="13"/>
      <c r="AF53" s="13"/>
    </row>
    <row r="54" spans="1:37">
      <c r="AA54" s="46"/>
    </row>
    <row r="55" spans="1:37">
      <c r="G55" s="9"/>
    </row>
  </sheetData>
  <phoneticPr fontId="14" type="noConversion"/>
  <pageMargins left="0.55118110236220474" right="0.35433070866141736" top="0.82677165354330717" bottom="0.23622047244094491" header="0.51181102362204722" footer="0.51181102362204722"/>
  <pageSetup paperSize="9" scale="55" fitToWidth="2" fitToHeight="4" pageOrder="overThenDown" orientation="landscape" r:id="rId1"/>
  <headerFooter alignWithMargins="0"/>
  <colBreaks count="1" manualBreakCount="1">
    <brk id="23" max="8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workbookViewId="0">
      <selection activeCell="B20" sqref="B20"/>
    </sheetView>
  </sheetViews>
  <sheetFormatPr defaultRowHeight="12.75"/>
  <cols>
    <col min="2" max="2" width="142.85546875" customWidth="1"/>
    <col min="3" max="3" width="1.85546875" hidden="1" customWidth="1"/>
    <col min="4" max="4" width="76.42578125" customWidth="1"/>
  </cols>
  <sheetData>
    <row r="1" spans="1:2">
      <c r="A1" t="s">
        <v>127</v>
      </c>
      <c r="B1" t="s">
        <v>83</v>
      </c>
    </row>
    <row r="2" spans="1:2">
      <c r="A2" t="s">
        <v>128</v>
      </c>
      <c r="B2" t="s">
        <v>93</v>
      </c>
    </row>
    <row r="3" spans="1:2">
      <c r="A3" t="s">
        <v>129</v>
      </c>
      <c r="B3" s="45" t="s">
        <v>116</v>
      </c>
    </row>
    <row r="4" spans="1:2">
      <c r="A4" s="61" t="s">
        <v>131</v>
      </c>
      <c r="B4" t="s">
        <v>91</v>
      </c>
    </row>
    <row r="5" spans="1:2">
      <c r="A5" s="61" t="s">
        <v>134</v>
      </c>
      <c r="B5" t="s">
        <v>94</v>
      </c>
    </row>
    <row r="6" spans="1:2">
      <c r="A6" s="61" t="s">
        <v>143</v>
      </c>
      <c r="B6" t="s">
        <v>106</v>
      </c>
    </row>
    <row r="7" spans="1:2">
      <c r="A7" s="61" t="s">
        <v>145</v>
      </c>
      <c r="B7" t="s">
        <v>107</v>
      </c>
    </row>
    <row r="8" spans="1:2">
      <c r="A8" s="61" t="s">
        <v>147</v>
      </c>
      <c r="B8" s="45" t="s">
        <v>117</v>
      </c>
    </row>
    <row r="9" spans="1:2" ht="25.5">
      <c r="A9" s="86" t="s">
        <v>149</v>
      </c>
      <c r="B9" s="34" t="s">
        <v>96</v>
      </c>
    </row>
    <row r="10" spans="1:2">
      <c r="A10" s="61" t="s">
        <v>158</v>
      </c>
      <c r="B10" t="s">
        <v>159</v>
      </c>
    </row>
    <row r="11" spans="1:2">
      <c r="A11" s="61" t="s">
        <v>162</v>
      </c>
      <c r="B11" s="33" t="s">
        <v>161</v>
      </c>
    </row>
    <row r="12" spans="1:2" ht="14.25" customHeight="1">
      <c r="A12" s="61" t="s">
        <v>165</v>
      </c>
      <c r="B12" t="s">
        <v>126</v>
      </c>
    </row>
    <row r="13" spans="1:2">
      <c r="A13" s="61" t="s">
        <v>166</v>
      </c>
      <c r="B13" s="94" t="s">
        <v>119</v>
      </c>
    </row>
    <row r="14" spans="1:2">
      <c r="A14" s="61" t="s">
        <v>167</v>
      </c>
      <c r="B14" t="s">
        <v>119</v>
      </c>
    </row>
    <row r="15" spans="1:2">
      <c r="A15" s="61" t="s">
        <v>169</v>
      </c>
      <c r="B15" t="s">
        <v>125</v>
      </c>
    </row>
    <row r="16" spans="1:2">
      <c r="A16" s="61" t="s">
        <v>171</v>
      </c>
      <c r="B16" t="s">
        <v>181</v>
      </c>
    </row>
    <row r="17" spans="1:2">
      <c r="A17" s="61" t="s">
        <v>172</v>
      </c>
      <c r="B17" t="s">
        <v>118</v>
      </c>
    </row>
    <row r="18" spans="1:2" ht="25.5">
      <c r="A18" s="61" t="s">
        <v>175</v>
      </c>
      <c r="B18" s="104" t="s">
        <v>182</v>
      </c>
    </row>
  </sheetData>
  <sortState xmlns:xlrd2="http://schemas.microsoft.com/office/spreadsheetml/2017/richdata2" ref="A1:B9">
    <sortCondition ref="A1:A9"/>
  </sortState>
  <phoneticPr fontId="14" type="noConversion"/>
  <hyperlinks>
    <hyperlink ref="B13" r:id="rId1" xr:uid="{47B62214-780B-491C-BB6B-1FE304044EC8}"/>
  </hyperlinks>
  <pageMargins left="0.75" right="0.75" top="1" bottom="1" header="0.5" footer="0.5"/>
  <pageSetup paperSize="9" scale="75"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A52448054</value>
    </field>
    <field name="Objective-Title">
      <value order="0">STS - Chapter 12 - International comparisons - Reference tables accessible</value>
    </field>
    <field name="Objective-Description">
      <value order="0"/>
    </field>
    <field name="Objective-CreationStamp">
      <value order="0">2025-03-31T07:45:32Z</value>
    </field>
    <field name="Objective-IsApproved">
      <value order="0">false</value>
    </field>
    <field name="Objective-IsPublished">
      <value order="0">false</value>
    </field>
    <field name="Objective-DatePublished">
      <value order="0"/>
    </field>
    <field name="Objective-ModificationStamp">
      <value order="0">2026-01-28T10:31:40Z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vA83811306</value>
    </field>
    <field name="Objective-Version">
      <value order="0">4.1</value>
    </field>
    <field name="Objective-VersionNumber">
      <value order="0">5</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International comparisons-2020</vt:lpstr>
      <vt:lpstr>footnotes</vt:lpstr>
      <vt:lpstr>'International comparisons-2020'!Print_Area</vt:lpstr>
      <vt:lpstr>'International comparisons-2020'!Print_Titles</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Dixon</dc:creator>
  <cp:lastModifiedBy>Andrew Knight</cp:lastModifiedBy>
  <cp:lastPrinted>2019-11-07T10:12:32Z</cp:lastPrinted>
  <dcterms:created xsi:type="dcterms:W3CDTF">2003-03-18T15:19:18Z</dcterms:created>
  <dcterms:modified xsi:type="dcterms:W3CDTF">2026-03-20T15:03:40Z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A52448054</vt:lpwstr>
  </property>
  <property fmtid="{D5CDD505-2E9C-101B-9397-08002B2CF9AE}" pid="3" name="Objective-Comment">
    <vt:lpwstr/>
  </property>
  <property fmtid="{D5CDD505-2E9C-101B-9397-08002B2CF9AE}" pid="4" name="Objective-CreationStamp">
    <vt:filetime>2025-03-31T07:45:32Z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2026-01-28T10:36:14Z</vt:filetime>
  </property>
  <property fmtid="{D5CDD505-2E9C-101B-9397-08002B2CF9AE}" pid="8" name="Objective-ModificationStamp">
    <vt:filetime>2026-01-28T10:36:14Z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1" name="Objective-Parent">
    <vt:lpwstr>Scottish Transport Statistics: 2025: Research and analysis: Transport: 2024-2029</vt:lpwstr>
  </property>
  <property fmtid="{D5CDD505-2E9C-101B-9397-08002B2CF9AE}" pid="12" name="Objective-State">
    <vt:lpwstr>Published</vt:lpwstr>
  </property>
  <property fmtid="{D5CDD505-2E9C-101B-9397-08002B2CF9AE}" pid="13" name="Objective-Title">
    <vt:lpwstr>STS - Chapter 12 - International comparisons - Reference tables accessible</vt:lpwstr>
  </property>
  <property fmtid="{D5CDD505-2E9C-101B-9397-08002B2CF9AE}" pid="14" name="Objective-Version">
    <vt:lpwstr>5.0</vt:lpwstr>
  </property>
  <property fmtid="{D5CDD505-2E9C-101B-9397-08002B2CF9AE}" pid="15" name="Objective-VersionComment">
    <vt:lpwstr/>
  </property>
  <property fmtid="{D5CDD505-2E9C-101B-9397-08002B2CF9AE}" pid="16" name="Objective-VersionNumber">
    <vt:r8>5</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vA83811306</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